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SPARWOZDANIA Z REALIZACJI LSR- PROW 2014- 2020\"/>
    </mc:Choice>
  </mc:AlternateContent>
  <bookViews>
    <workbookView xWindow="0" yWindow="0" windowWidth="23040" windowHeight="9192" tabRatio="941"/>
  </bookViews>
  <sheets>
    <sheet name="Sprawozdanie z realizacji LSR" sheetId="1" r:id="rId1"/>
    <sheet name="I Finansowy postęp" sheetId="2" r:id="rId2"/>
    <sheet name="II Rzeczowy postęp" sheetId="3" r:id="rId3"/>
    <sheet name="III Wskaźniki obowiązkowe PROW" sheetId="4" r:id="rId4"/>
    <sheet name="Ewaluacja wewnętrzna" sheetId="7" r:id="rId5"/>
    <sheet name="Kontrole" sheetId="11" r:id="rId6"/>
    <sheet name="Wskaźniki obowiązkowe RPO WKP" sheetId="9" r:id="rId7"/>
    <sheet name="Wskaźniki obowiązkowe RPO WP" sheetId="8" r:id="rId8"/>
    <sheet name="Wskaźniki obowiązkowe PO RYBY" sheetId="6" r:id="rId9"/>
  </sheets>
  <definedNames>
    <definedName name="_ftn1" localSheetId="6">'Wskaźniki obowiązkowe RPO WKP'!$B$31</definedName>
    <definedName name="_ftn1" localSheetId="7">'Wskaźniki obowiązkowe RPO WP'!$B$55</definedName>
    <definedName name="_ftnref1" localSheetId="6">'Wskaźniki obowiązkowe RPO WKP'!#REF!</definedName>
    <definedName name="_ftnref1" localSheetId="7">'Wskaźniki obowiązkowe RPO WP'!$D$26</definedName>
    <definedName name="_xlnm.Print_Area" localSheetId="4">'Ewaluacja wewnętrzna'!$A$1:$U$77</definedName>
    <definedName name="_xlnm.Print_Area" localSheetId="1">'I Finansowy postęp'!$A$1:$P$39</definedName>
    <definedName name="_xlnm.Print_Area" localSheetId="2">'II Rzeczowy postęp'!$A$1:$P$32</definedName>
    <definedName name="_xlnm.Print_Area" localSheetId="3">'III Wskaźniki obowiązkowe PROW'!$A$1:$K$115</definedName>
    <definedName name="_xlnm.Print_Area" localSheetId="5">Kontrole!$A$1:$I$11</definedName>
    <definedName name="_xlnm.Print_Area" localSheetId="0">'Sprawozdanie z realizacji LSR'!$A$1:$N$28</definedName>
    <definedName name="_xlnm.Print_Area" localSheetId="8">'Wskaźniki obowiązkowe PO RYBY'!$A$1:$E$9</definedName>
    <definedName name="_xlnm.Print_Area" localSheetId="6">'Wskaźniki obowiązkowe RPO WKP'!$A$1:$H$36</definedName>
    <definedName name="_xlnm.Print_Area" localSheetId="7">'Wskaźniki obowiązkowe RPO WP'!$A$1:$H$60</definedName>
  </definedNames>
  <calcPr calcId="162913"/>
</workbook>
</file>

<file path=xl/calcChain.xml><?xml version="1.0" encoding="utf-8"?>
<calcChain xmlns="http://schemas.openxmlformats.org/spreadsheetml/2006/main">
  <c r="H24" i="2" l="1"/>
  <c r="D22" i="2" s="1"/>
  <c r="T21" i="2"/>
  <c r="T25" i="2"/>
  <c r="S25" i="2"/>
  <c r="S21" i="2"/>
  <c r="M25" i="2" l="1"/>
  <c r="M21" i="2"/>
  <c r="O21" i="2" l="1"/>
  <c r="O25" i="2"/>
  <c r="N25" i="2"/>
  <c r="L25" i="2"/>
  <c r="N21" i="2"/>
  <c r="L21" i="2"/>
  <c r="M26" i="2" l="1"/>
  <c r="H13" i="3" l="1"/>
  <c r="H9" i="3" l="1"/>
  <c r="I107" i="4"/>
  <c r="O12" i="3"/>
  <c r="J47" i="4" l="1"/>
  <c r="I47" i="4"/>
  <c r="H21" i="3"/>
  <c r="H18" i="3"/>
  <c r="H15" i="3"/>
  <c r="H23" i="3" l="1"/>
  <c r="N21" i="3" l="1"/>
  <c r="I101" i="4" l="1"/>
  <c r="I102" i="4"/>
  <c r="I100" i="4"/>
  <c r="N11" i="3" l="1"/>
  <c r="O11" i="3"/>
  <c r="O18" i="3" l="1"/>
  <c r="N18" i="3"/>
  <c r="N16" i="3"/>
  <c r="I110" i="4" l="1"/>
  <c r="I109" i="4"/>
  <c r="I111" i="4"/>
  <c r="I105" i="4"/>
  <c r="I104" i="4"/>
  <c r="I99" i="4"/>
  <c r="O21" i="3" l="1"/>
  <c r="O19" i="3" l="1"/>
  <c r="N20" i="3"/>
  <c r="O17" i="3"/>
  <c r="N17" i="3"/>
  <c r="N12" i="3"/>
  <c r="H11" i="2" l="1"/>
  <c r="J15" i="4" l="1"/>
  <c r="I15" i="4"/>
  <c r="J7" i="4"/>
  <c r="I7" i="4"/>
  <c r="H7" i="2" l="1"/>
  <c r="G22" i="2"/>
  <c r="H16" i="2" l="1"/>
  <c r="N19" i="3" l="1"/>
  <c r="H5" i="3" l="1"/>
  <c r="H7" i="3" l="1"/>
  <c r="N5" i="3"/>
  <c r="O5" i="3" s="1"/>
  <c r="H22" i="2" l="1"/>
  <c r="G9" i="3" l="1"/>
  <c r="N13" i="3" l="1"/>
  <c r="P22" i="2" l="1"/>
  <c r="P23" i="2" l="1"/>
  <c r="N23" i="3" l="1"/>
  <c r="O23" i="3" s="1"/>
  <c r="N8" i="3" l="1"/>
  <c r="O8" i="3" s="1"/>
  <c r="H14" i="2"/>
  <c r="H9" i="2"/>
  <c r="D7" i="2" s="1"/>
  <c r="N19" i="2" l="1"/>
  <c r="N14" i="3" l="1"/>
  <c r="O14" i="3" s="1"/>
  <c r="P20" i="2" l="1"/>
  <c r="P19" i="2" l="1"/>
  <c r="O16" i="3"/>
  <c r="M10" i="3" l="1"/>
  <c r="O10" i="3" l="1"/>
  <c r="N10" i="3"/>
  <c r="P18" i="2"/>
  <c r="G9" i="2" l="1"/>
  <c r="I9" i="2" s="1"/>
  <c r="N9" i="3" l="1"/>
  <c r="O9" i="3" s="1"/>
  <c r="N6" i="3"/>
  <c r="O6" i="3" s="1"/>
  <c r="N24" i="3" l="1"/>
  <c r="O24" i="3" s="1"/>
  <c r="N22" i="3"/>
  <c r="O22" i="3" s="1"/>
  <c r="O20" i="3"/>
  <c r="N15" i="3"/>
  <c r="O15" i="3" s="1"/>
  <c r="O13" i="3"/>
  <c r="N7" i="3"/>
  <c r="O7" i="3" s="1"/>
  <c r="O25" i="3" s="1"/>
  <c r="G7" i="2" l="1"/>
  <c r="G24" i="2"/>
  <c r="C22" i="2" s="1"/>
  <c r="M29" i="2"/>
  <c r="G19" i="2"/>
  <c r="L17" i="2"/>
  <c r="G11" i="2"/>
  <c r="I11" i="2" s="1"/>
  <c r="R27" i="2" l="1"/>
  <c r="L29" i="2"/>
  <c r="I7" i="2"/>
  <c r="H19" i="2"/>
  <c r="D14" i="2" s="1"/>
  <c r="M27" i="2"/>
  <c r="G16" i="2"/>
  <c r="G29" i="2" s="1"/>
  <c r="C7" i="2"/>
  <c r="N17" i="2"/>
  <c r="G14" i="2"/>
  <c r="N12" i="2"/>
  <c r="N11" i="2"/>
  <c r="P11" i="2"/>
  <c r="C14" i="2" l="1"/>
  <c r="O29" i="2"/>
  <c r="E7" i="2"/>
  <c r="C29" i="2"/>
  <c r="O26" i="2"/>
  <c r="O27" i="2" s="1"/>
  <c r="I14" i="2"/>
  <c r="D29" i="2" l="1"/>
  <c r="H29" i="2"/>
  <c r="P12" i="2"/>
  <c r="N13" i="2" l="1"/>
  <c r="P13" i="2" l="1"/>
  <c r="P8" i="2" l="1"/>
  <c r="P9" i="2"/>
  <c r="P10" i="2"/>
  <c r="P14" i="2"/>
  <c r="P15" i="2"/>
  <c r="P16" i="2"/>
  <c r="P17" i="2"/>
  <c r="P21" i="2"/>
  <c r="P24" i="2"/>
  <c r="P25" i="2"/>
  <c r="P7" i="2"/>
  <c r="E14" i="2" l="1"/>
  <c r="N22" i="2"/>
  <c r="N8" i="2" l="1"/>
  <c r="N9" i="2"/>
  <c r="N10" i="2"/>
  <c r="N14" i="2"/>
  <c r="N15" i="2"/>
  <c r="N16" i="2"/>
  <c r="N18" i="2"/>
  <c r="N20" i="2"/>
  <c r="N23" i="2"/>
  <c r="N24" i="2"/>
  <c r="I16" i="2" l="1"/>
  <c r="I19" i="2" l="1"/>
  <c r="I22" i="2"/>
  <c r="N7" i="2"/>
  <c r="I24" i="2" l="1"/>
  <c r="E22" i="2"/>
</calcChain>
</file>

<file path=xl/sharedStrings.xml><?xml version="1.0" encoding="utf-8"?>
<sst xmlns="http://schemas.openxmlformats.org/spreadsheetml/2006/main" count="1094" uniqueCount="523">
  <si>
    <t xml:space="preserve">SPRAWOZDANIE Z REALIZACJI LSR ZA </t>
  </si>
  <si>
    <t>ROK</t>
  </si>
  <si>
    <t>Nazwa LGD</t>
  </si>
  <si>
    <t>Cele ogólne</t>
  </si>
  <si>
    <t>Cele szczegółowe</t>
  </si>
  <si>
    <t>Przedsięwzięcia</t>
  </si>
  <si>
    <t>Pomoc przyznana</t>
  </si>
  <si>
    <t>Pomoc wypłacona</t>
  </si>
  <si>
    <t>RAZEM</t>
  </si>
  <si>
    <t>w tym PROW 2014 - 2020</t>
  </si>
  <si>
    <t>X</t>
  </si>
  <si>
    <t>Cel ogólny</t>
  </si>
  <si>
    <t>Cel szczegółowy</t>
  </si>
  <si>
    <t>Wskaźniki rezultatu</t>
  </si>
  <si>
    <t>Kod wskaźnika</t>
  </si>
  <si>
    <t>Jednostka miary</t>
  </si>
  <si>
    <t>Stan początkowy</t>
  </si>
  <si>
    <t>Stan docelowy</t>
  </si>
  <si>
    <t>Przedsięwzięcie</t>
  </si>
  <si>
    <t>Wskaźniki produktu</t>
  </si>
  <si>
    <t>U</t>
  </si>
  <si>
    <t>P</t>
  </si>
  <si>
    <t>Realizacja (%)</t>
  </si>
  <si>
    <t>Dezagregacja</t>
  </si>
  <si>
    <t>-</t>
  </si>
  <si>
    <t>Produkt</t>
  </si>
  <si>
    <t xml:space="preserve">Osobodzień </t>
  </si>
  <si>
    <t>Sztuka</t>
  </si>
  <si>
    <t xml:space="preserve">Sztuka </t>
  </si>
  <si>
    <t>Rezultat</t>
  </si>
  <si>
    <t>Ekwiwalent pełnego czasu pracy (EPC)</t>
  </si>
  <si>
    <t xml:space="preserve">Osoba </t>
  </si>
  <si>
    <t>Osoba</t>
  </si>
  <si>
    <t>Kilometr</t>
  </si>
  <si>
    <t xml:space="preserve">Nazwa wskaźnika </t>
  </si>
  <si>
    <t>Rodzaj wskaźnika</t>
  </si>
  <si>
    <t>Realizacja  (w jednostce miary)</t>
  </si>
  <si>
    <t xml:space="preserve">Liczba osobodni szkoleń dla pracowników i organów LGD </t>
  </si>
  <si>
    <t xml:space="preserve">Liczba podmiotów, którym udzielono indywidualnego doradztwa </t>
  </si>
  <si>
    <t xml:space="preserve">Ogółem </t>
  </si>
  <si>
    <t xml:space="preserve">Osoby fizyczne </t>
  </si>
  <si>
    <t xml:space="preserve">Instytucje </t>
  </si>
  <si>
    <t>Liczba zrealizowanych operacji polegających na rozwoju istniejącego przedsiębiorstwa</t>
  </si>
  <si>
    <t xml:space="preserve">Osoby niepełnosprawne – posiadające orzeczenie o niepełnosprawności </t>
  </si>
  <si>
    <t xml:space="preserve">Osoby bezrobotne – zarejestrowane w urzędzie pracy </t>
  </si>
  <si>
    <t xml:space="preserve">Osoby powyżej 50 roku życia </t>
  </si>
  <si>
    <t xml:space="preserve">Osoby młode do ukończenia 25 roku życia </t>
  </si>
  <si>
    <t xml:space="preserve">Kobiety </t>
  </si>
  <si>
    <t>Ogółem</t>
  </si>
  <si>
    <t xml:space="preserve">Mężczyźni </t>
  </si>
  <si>
    <t>Obiekty noclegowe</t>
  </si>
  <si>
    <t xml:space="preserve">Obiekty gastronomiczne </t>
  </si>
  <si>
    <t xml:space="preserve">Ściezki rowerowe </t>
  </si>
  <si>
    <t xml:space="preserve">Szlaki turystyczne </t>
  </si>
  <si>
    <t xml:space="preserve">Drogi wybudowane </t>
  </si>
  <si>
    <t xml:space="preserve">Drogi przebudowane </t>
  </si>
  <si>
    <t xml:space="preserve">Projekty międzyregionalne </t>
  </si>
  <si>
    <t xml:space="preserve">Projekty międzynarodowe </t>
  </si>
  <si>
    <t xml:space="preserve">Liczba przygotowanych projektów współpracy </t>
  </si>
  <si>
    <t xml:space="preserve">Liczba zrealizowanych projektów współpracy </t>
  </si>
  <si>
    <t xml:space="preserve">Liczba projektów współpracy wykorzystujących lokalne zasoby </t>
  </si>
  <si>
    <t xml:space="preserve">Liczba projektów współpracy skierowanych do grup docelowych </t>
  </si>
  <si>
    <t xml:space="preserve">Zasoby przyrodnicze </t>
  </si>
  <si>
    <t xml:space="preserve">Zasoby kulturowe </t>
  </si>
  <si>
    <t xml:space="preserve">Zasoby historyczne </t>
  </si>
  <si>
    <t xml:space="preserve">Zasoby turystyczne </t>
  </si>
  <si>
    <t xml:space="preserve">Produkty lokalne </t>
  </si>
  <si>
    <t xml:space="preserve">Przedsiębiorcy </t>
  </si>
  <si>
    <t xml:space="preserve">Osoby młode od 18 do ukończenia 25 lat </t>
  </si>
  <si>
    <t xml:space="preserve">Młodzież </t>
  </si>
  <si>
    <t xml:space="preserve">Imigranci </t>
  </si>
  <si>
    <t xml:space="preserve">Turyści </t>
  </si>
  <si>
    <t xml:space="preserve">LGD </t>
  </si>
  <si>
    <t xml:space="preserve">Organizacje pozarządowe </t>
  </si>
  <si>
    <t xml:space="preserve">Liderzy lokalni </t>
  </si>
  <si>
    <t xml:space="preserve">Rolnicy </t>
  </si>
  <si>
    <t>Fundusz</t>
  </si>
  <si>
    <t>Obszar tematyczny</t>
  </si>
  <si>
    <t>Nazwa wskaźnika</t>
  </si>
  <si>
    <t>Jednostka pomiaru</t>
  </si>
  <si>
    <t>EFRR</t>
  </si>
  <si>
    <t>OZE</t>
  </si>
  <si>
    <t>Wymiana pokrycia dachowego z azbestu</t>
  </si>
  <si>
    <t>Przydomowe oczyszczalnie ścieków</t>
  </si>
  <si>
    <t>Ochrona bioróżnorodności i klimatu</t>
  </si>
  <si>
    <t>Dziedzictwo Kulturowe</t>
  </si>
  <si>
    <t>Infrastruktura społeczna</t>
  </si>
  <si>
    <t>Rewitalizacja małej skali</t>
  </si>
  <si>
    <t>Inwestycje w infrastrukturę wychowania przedszkolnego</t>
  </si>
  <si>
    <t>Projekty dofinansowane w ramach działania 8.6 Inwestycje na rzecz rozwoju lokalnego</t>
  </si>
  <si>
    <t>Szt./PLN</t>
  </si>
  <si>
    <t>EFS</t>
  </si>
  <si>
    <t>Programy podnoszące aktywność i mobilność zawodową oraz zdolności do zatrudnienia grupy osób biernych zawodowo</t>
  </si>
  <si>
    <t>Organizacja opieki nad dziećmi do lat 3 w formach pozainstytucjonalnych (opiekun dzienny)</t>
  </si>
  <si>
    <t>Zapewnienie większej dostępności wysokiej jakości edukacji przedszkolnej</t>
  </si>
  <si>
    <t>Wparcie małych szkół kształcenia ogólnego</t>
  </si>
  <si>
    <t>Programy aktywności lokalnej</t>
  </si>
  <si>
    <t>Koszty bieżące</t>
  </si>
  <si>
    <t>Animacja</t>
  </si>
  <si>
    <t>Realizacja w roku sprawozdawczym (w jednostce pomiaru) </t>
  </si>
  <si>
    <t>Liczba projektów w pełni lub częściowo realizowanych przez partnerów społecznych lub organizacje pozarządowe/wartość projektów w pełni lub częściowo realizowanych przez partnerów społecznych lub organizacje pozarządowe</t>
  </si>
  <si>
    <t>Wymiana źródeł ciepła w gospodarstwach domowych (z wyłączeniem pieców węglowych)</t>
  </si>
  <si>
    <t>Bezzwrotne wsparcie dla osób zamierzających rozpocząć prowadzenie działalności gospodarczej</t>
  </si>
  <si>
    <t xml:space="preserve">Usługi reintegracji społeczno-zawodowej skierowanej do osób zagrożonych ubóstwem lub wykluczeniem
społecznym świadczone przez CIS i KIS
</t>
  </si>
  <si>
    <t>Usługi na rzecz wsparcia zatrudnienia i rehabilitacji zawodowej i społecznej osób z niepełnosprawnościami w ramach ZAZ i WTZ</t>
  </si>
  <si>
    <t>Projekty z zakresu społeczeństwa informacyjnego w obszarze edukacji ekologicznej, turystyki oraz rozwoju kompetencji cyfrowych osób starszych</t>
  </si>
  <si>
    <t>Wsparcie usług opiekuńczych dla osób niesamodzielnych oraz usług asystenckich dla osób z niepełnosprawnościami</t>
  </si>
  <si>
    <t>Działania skierowane do rodzin, w tym rodzin przeżywających trudności opiekuńczo-wychowawcze, dzieci i młodzieży zagrożonej wykluczeniem społecznym</t>
  </si>
  <si>
    <t>Projekty dofinansowane w ramach działania 9.1 Rewitalizacja społeczna i kształtowanie kapitału społecznego</t>
  </si>
  <si>
    <t>Bieżąca działalność związana z realizacją strategii oraz działania animacyjne dotyczące LSR, w których funduszem wiodącym jest EFS</t>
  </si>
  <si>
    <t>Przed realizacją operacji</t>
  </si>
  <si>
    <t>Po realizacji operacji</t>
  </si>
  <si>
    <t>Liczba utworzonych miejsc pracy (liczba)</t>
  </si>
  <si>
    <t>Liczba utrzymanych miejsc pracy(liczba)</t>
  </si>
  <si>
    <t>Utworzone przedsiębiorstwa (liczba)</t>
  </si>
  <si>
    <t>Pytania uzupełniające:</t>
  </si>
  <si>
    <t>Pytanie uzupełniające:</t>
  </si>
  <si>
    <t>Czy realizacja finansowa i rzeczowa LSR przebiegała zgodnie z planem i można ją uznać za zadowalającą?</t>
  </si>
  <si>
    <t>1.</t>
  </si>
  <si>
    <t>a)</t>
  </si>
  <si>
    <t>Jeżeli nie to czy poziom realizacji może negatywnie wpłynąć na realizację celów LSR?</t>
  </si>
  <si>
    <t>b)</t>
  </si>
  <si>
    <t>Jakie można wskazać przyczyny odstępstw od planu?</t>
  </si>
  <si>
    <t>c)</t>
  </si>
  <si>
    <t>Jakie działania można podjąć, by uniknąć ich w kolejnym roku?</t>
  </si>
  <si>
    <t>2.</t>
  </si>
  <si>
    <t>W jakich obszarach tematycznych jakość wniosków jest zadowalająca, a w których budzi wątpliwość?</t>
  </si>
  <si>
    <t>Co można zrobić by podnieść jakość wniosków?</t>
  </si>
  <si>
    <t>Jeżeli jakość w pewnych obszarach budzi wątpliwość, czy może odbić się na realizacji celów LSR?</t>
  </si>
  <si>
    <t>3.</t>
  </si>
  <si>
    <t>W jakim stopniu stosowane kryteria wyboru projektów spełniają swoją rolę?</t>
  </si>
  <si>
    <t>Czy są jednoznaczne, obiektywne, czy pozwalają wybrać najlepsze wnioski?</t>
  </si>
  <si>
    <t>Czy wnioskodawcy zgłaszają wątpliwości odnośnie kryteriów, jakie?</t>
  </si>
  <si>
    <t>Co można zrobić, żeby poprawić katalog kryteriów?</t>
  </si>
  <si>
    <t>4.</t>
  </si>
  <si>
    <t>Czy widać zróżnicowania potrzeb między poszczególnymi gminami? Jakie i jak można na nie zareagować?</t>
  </si>
  <si>
    <t xml:space="preserve">5. </t>
  </si>
  <si>
    <t>Czy zbierane dane są wiarygodne, a źródła trafne?</t>
  </si>
  <si>
    <t>Jeśli nie to jakie zmiany można wprowadzić na tym etapie?</t>
  </si>
  <si>
    <t>6.</t>
  </si>
  <si>
    <t>Jakie zmiany można wprowadzić w procedurach na tym etapie by podnieść ich użyteczność?</t>
  </si>
  <si>
    <t>7.</t>
  </si>
  <si>
    <t>Inne zagadnienia związane z procesem realizacji LSR</t>
  </si>
  <si>
    <t>8.</t>
  </si>
  <si>
    <t>Sposób wykorzystania rekomendacji</t>
  </si>
  <si>
    <t>Dane w kolumnie „Realizacja budżetu … w %” należy wskazać jako wynik dzielenia kwoty podanej w zł w kolumnie „Realizacja budżetu …” przez kwotę w kolumnie „Budżet …”.</t>
  </si>
  <si>
    <t>Dane w kolumnie „Realizacja budżetu przedsięwzięć. Pomoc przyznana” należy podać narastająco i powinny obejmować kwoty z zawartych umów o przyznaniu pomocy, uwzględniających ewentualne zmiany tych umów (aneksy umowy o przyznaniu pomocy). Dane nie powinny obejmować kwot z rozwiązanych umów przyznania pomocy.</t>
  </si>
  <si>
    <t>Dane w kolumnach „Stan początkowy” oraz „Stan docelowy” należy wypełnić zgodnie z danymi w lokalnej strategii rozwoju.</t>
  </si>
  <si>
    <t>Należy wskazać cele, przedsięwzięcia i wskaźniki realizacji LSR, z uwzględnieniem logiki powiązań pomiędzy tymi elementami (matryca logiczna).</t>
  </si>
  <si>
    <t>Każdy cel szczegółowy oraz każde przedsięwzięcie powinny zostać przyporządkowane do jednego celu ogólnego. Przyporządkowanie przedsięwzięć do celów ogólnych i szczegółowych powinno być zgodne z przyporządkowaniem dokonanym w arkuszu "Finansowy postęp".</t>
  </si>
  <si>
    <t>LGD powinna dokonać analizy treści swoich matryc logicznych/planów działania celem identyfikacji wskaźników, które można zastąpić nowym brzmieniem wskazanym w arkuszu "Wskaźniki obowiązkowe PROW". Dlatego też martycę logiczną należy wypełniać w powiązaniu z arkuszem "Wskaźniki obowiązkowe PROW". Dla zidentyfikowanego wskaźnika produktu i rezultatu w matrycy logicznej należy przypisać kod wskaźnika z arkusza "Wskaźniki obowiązkowe PROW", przypisany do poszczególnych wskaźników (o ile dany wskaźnik obowiązkowy jest adekwatny do danej LSR).</t>
  </si>
  <si>
    <t>Należy wypełnić na podstawie wskaźników przyjętych do realizacji w ramach LSR. W przypadku, gdy dana LSR nie uwzględnia obszaru tematycznego należy wpisać „nie dotyczy”.</t>
  </si>
  <si>
    <t>Dane w kolumnie "Realizacja w roku sprawozdawczym (w jednostce pomiaru)" do 31 grudnia 2018 roku należy podać na podstawie zakontraktowanych środków, po tym terminie na podstawie wypłaconych środków.</t>
  </si>
  <si>
    <t>Dane dla komórki "Liczba projektów w pełni lub częściowo realizowanych przez partnerów społecznych lub organizacje pozarządowe/wartość projektów w pełni lub częściowo realizowanych przez partnerów społecznych lub organizacje pozarządowe" należy podać na podstawie środków zakontraktowanych.</t>
  </si>
  <si>
    <t>Dane dla komórki "Bieżąca działalność związana z realizacją strategii oraz działania animacyjne dotyczące LSR, w których funduszem wiodącym jest EFS" należy wypełnić zgodnie z wnioskiem o dofinansowanie projektu na koszty bieżące i animacji.</t>
  </si>
  <si>
    <t>Część 1</t>
  </si>
  <si>
    <t>Finansowa realizacja celów oraz przedsięwzięć w LSR</t>
  </si>
  <si>
    <t>Część 2</t>
  </si>
  <si>
    <t>Rzeczowa realizacja celów oraz przedsięwzięć w LSR</t>
  </si>
  <si>
    <t>Rzeczowa realizacja wskaźników obowiązkowych w zakresie PROW 2014 – 2020</t>
  </si>
  <si>
    <t>Część 3</t>
  </si>
  <si>
    <t>Część 5</t>
  </si>
  <si>
    <t>Rzeczowa realizacja wskaźników obowiązkowych w zakresie EFMR</t>
  </si>
  <si>
    <t>Część 6</t>
  </si>
  <si>
    <t>Nr KRS</t>
  </si>
  <si>
    <t>Efekty ewaluacji wewnętrznej</t>
  </si>
  <si>
    <t>Województwo</t>
  </si>
  <si>
    <t>Dotyczy funduszy:</t>
  </si>
  <si>
    <t>EFRROW</t>
  </si>
  <si>
    <t>EFMR</t>
  </si>
  <si>
    <t>Data przeprowadzenia warsztatu refleksyjnego</t>
  </si>
  <si>
    <t>W warsztacie uczestniczyli:</t>
  </si>
  <si>
    <t>Członkowie LGD</t>
  </si>
  <si>
    <t>Pracownicy LGD</t>
  </si>
  <si>
    <t>Członkowie Zarządu LGD</t>
  </si>
  <si>
    <t>Członkowie Rady LGD</t>
  </si>
  <si>
    <t>Członkowie organu kontroli wewnętrznej LGD</t>
  </si>
  <si>
    <t>Przedstawiciele ZW</t>
  </si>
  <si>
    <t>Przedstawiciele innych LGD</t>
  </si>
  <si>
    <t>Inni mieszkańcy obszaru objętego LSR</t>
  </si>
  <si>
    <t>Inne podmiotyz obszaru objętego LSR</t>
  </si>
  <si>
    <t>Nazwa</t>
  </si>
  <si>
    <t>Realizacja budżetu [%]</t>
  </si>
  <si>
    <r>
      <t xml:space="preserve">Sprawozdanie należy złożyć zarządowi województwa zgodnie z </t>
    </r>
    <r>
      <rPr>
        <sz val="11"/>
        <color theme="1"/>
        <rFont val="Calibri"/>
        <family val="2"/>
        <charset val="238"/>
      </rPr>
      <t xml:space="preserve">§ 5 ust. 1 pkt 23 lit. c </t>
    </r>
    <r>
      <rPr>
        <sz val="11"/>
        <color theme="1"/>
        <rFont val="Calibri"/>
        <family val="2"/>
        <charset val="238"/>
        <scheme val="minor"/>
      </rPr>
      <t>umowy ramowej.</t>
    </r>
  </si>
  <si>
    <t>Liczba złożonych wniosków o przyznanie pomocy w ramach prowadzonych naborów</t>
  </si>
  <si>
    <t>PODDZIAŁANIE 19.2 Wsparcie na wdrażanie operacji w ramach strategii rozwoju lokalnego kierowanego przez społeczność</t>
  </si>
  <si>
    <t>Liczba utworzonych miejsc pracy</t>
  </si>
  <si>
    <t>Liczba utrzymanych miejsc pracy</t>
  </si>
  <si>
    <t>Liczba sieci w zakresie usług turystycznych, które otrzymały wsparcie w ramach realizacji LSR</t>
  </si>
  <si>
    <t>Liczba podmiotów w ramach sieci w zakresie usług turystycznych</t>
  </si>
  <si>
    <t>Liczba nowych inkubatorów (centrów) przetwórstwa lokalnego</t>
  </si>
  <si>
    <t>Liczba zmodernizowanych inkubatorów (centrów) przetwórstwa lokalnego</t>
  </si>
  <si>
    <t xml:space="preserve"> Liczba podmiotów korzystających z infrastruktury służącej przetwarzaniu produktów rolnych rocznie</t>
  </si>
  <si>
    <t xml:space="preserve"> Liczba sieci w zakresie krótkich łańcuchów żywnościowych lub rynków lokalnych, które otrzymały wsparcie w ramach realizacji LSR</t>
  </si>
  <si>
    <t xml:space="preserve"> Liczba podmiotów w ramach sieci w zakresie krótkich łańcuchów żywnościowych lub rynków lokalnych, które otrzymały wsparcie w ramach realizacji LSR</t>
  </si>
  <si>
    <t xml:space="preserve"> Długość wybudowanych lub przebudowanych dróg</t>
  </si>
  <si>
    <t xml:space="preserve"> Liczba osób korzystających z nowej lub przebudowanej infrastruktury drogowej w zakresie włączenia społecznego</t>
  </si>
  <si>
    <t>1.1</t>
  </si>
  <si>
    <t>1.2</t>
  </si>
  <si>
    <t>1.3</t>
  </si>
  <si>
    <t>1.1.1</t>
  </si>
  <si>
    <t>1.1.2</t>
  </si>
  <si>
    <t>1.1.3</t>
  </si>
  <si>
    <t>1.1.4</t>
  </si>
  <si>
    <t>1.1.5</t>
  </si>
  <si>
    <t>1.3.1</t>
  </si>
  <si>
    <t>1.3.2</t>
  </si>
  <si>
    <t>1.3.3</t>
  </si>
  <si>
    <t>1.3.4</t>
  </si>
  <si>
    <t>1.3.5</t>
  </si>
  <si>
    <t>1.3.6</t>
  </si>
  <si>
    <t>1.4</t>
  </si>
  <si>
    <t>1.4.1</t>
  </si>
  <si>
    <t>1.4.2</t>
  </si>
  <si>
    <t>1.5</t>
  </si>
  <si>
    <t>1.6</t>
  </si>
  <si>
    <t>1.7</t>
  </si>
  <si>
    <t>1.8</t>
  </si>
  <si>
    <t>1.9</t>
  </si>
  <si>
    <t>1.10</t>
  </si>
  <si>
    <t>1.11</t>
  </si>
  <si>
    <t>1.12</t>
  </si>
  <si>
    <t>1.13</t>
  </si>
  <si>
    <t>1.12.1</t>
  </si>
  <si>
    <t>1.12.2</t>
  </si>
  <si>
    <t>Liczba szkoleń</t>
  </si>
  <si>
    <t>Liczba osób przeszkolonych</t>
  </si>
  <si>
    <t>Liczba nowych obiektów infrastruktury turystycznej i rekreacyjnej</t>
  </si>
  <si>
    <t>Liczba przebudowanych obiektów infrastruktury turystycznej i rekreacyjnej</t>
  </si>
  <si>
    <t>Liczba nowych miejsc noclegowych</t>
  </si>
  <si>
    <t>Liczba osób, które skorzystały z nowych miejsc noclegowych w ciągu roku w nowych lub przebudowanych obiektach turystycznych</t>
  </si>
  <si>
    <t>Długość wybudowanych lub przebudowanych ścieżek rowerowych i szlaków turystycznych</t>
  </si>
  <si>
    <t>Liczba zabytków poddanych pracom konserwatorskim lub restauratorskim</t>
  </si>
  <si>
    <t xml:space="preserve"> Liczba zrealizowanych operacji ukierunkowanych na innowacje</t>
  </si>
  <si>
    <t>oraz</t>
  </si>
  <si>
    <t>PODDZIAŁANIE 19.3 Przygotowanie i realizacja działań w zakresie współpracy z lokalną grupą działania</t>
  </si>
  <si>
    <t>2.1</t>
  </si>
  <si>
    <t>2.2</t>
  </si>
  <si>
    <t>2.3</t>
  </si>
  <si>
    <t>PODDZIAŁANIE 19.4 Wsparcie na rzecz kosztów bieżących i aktywizacji</t>
  </si>
  <si>
    <t>Liczba odwiedzin strony internetowej LGD</t>
  </si>
  <si>
    <t>Liczba konferencji / targów / prezentacji (odbywających się poza terenem LGD) z udziałem przedstawicieli LGD</t>
  </si>
  <si>
    <t>Wnioski zgodne z LSR</t>
  </si>
  <si>
    <t>Wnioski wybrane przez LGD</t>
  </si>
  <si>
    <t>2.4</t>
  </si>
  <si>
    <t>2.4.1</t>
  </si>
  <si>
    <t>2.4.2</t>
  </si>
  <si>
    <t>2.4.3</t>
  </si>
  <si>
    <t>2.5</t>
  </si>
  <si>
    <t>2.5.1</t>
  </si>
  <si>
    <t>2.5.2</t>
  </si>
  <si>
    <t>2.5.3</t>
  </si>
  <si>
    <t>2.6</t>
  </si>
  <si>
    <t>2.7</t>
  </si>
  <si>
    <t>2.8</t>
  </si>
  <si>
    <t>2.9</t>
  </si>
  <si>
    <t>2.10</t>
  </si>
  <si>
    <t>2.11</t>
  </si>
  <si>
    <t>2.12</t>
  </si>
  <si>
    <t>2.13</t>
  </si>
  <si>
    <t>2.8.1</t>
  </si>
  <si>
    <t>2.8.2</t>
  </si>
  <si>
    <t>3.1</t>
  </si>
  <si>
    <t>3.2</t>
  </si>
  <si>
    <t>3.3</t>
  </si>
  <si>
    <t>3.4</t>
  </si>
  <si>
    <t>3.1.1</t>
  </si>
  <si>
    <t>3.1.2</t>
  </si>
  <si>
    <t>3.2.1</t>
  </si>
  <si>
    <t>3.2.2</t>
  </si>
  <si>
    <t>3.3.1</t>
  </si>
  <si>
    <t>3.3.2</t>
  </si>
  <si>
    <t>3.3.3</t>
  </si>
  <si>
    <t>3.3.4</t>
  </si>
  <si>
    <t>3.3.5</t>
  </si>
  <si>
    <t>3.4.1</t>
  </si>
  <si>
    <t>3.4.2</t>
  </si>
  <si>
    <t>3.4.3</t>
  </si>
  <si>
    <t>3.4.4</t>
  </si>
  <si>
    <t>3.4.5</t>
  </si>
  <si>
    <t>3.4.6</t>
  </si>
  <si>
    <t>3.4.7</t>
  </si>
  <si>
    <t>3.4.8</t>
  </si>
  <si>
    <t>3.4.9</t>
  </si>
  <si>
    <t>3.4.10</t>
  </si>
  <si>
    <t>3.4.11</t>
  </si>
  <si>
    <t>3.4.12</t>
  </si>
  <si>
    <t>3.4.13</t>
  </si>
  <si>
    <t>4.1</t>
  </si>
  <si>
    <t>4.2</t>
  </si>
  <si>
    <t>4.3</t>
  </si>
  <si>
    <t>4.4</t>
  </si>
  <si>
    <t>4.5</t>
  </si>
  <si>
    <t>4.2.1</t>
  </si>
  <si>
    <t>4.2.2</t>
  </si>
  <si>
    <t>4.2.3</t>
  </si>
  <si>
    <t>Liczba podmiotów, które złożyły wniosek o przyznanie pomocy </t>
  </si>
  <si>
    <t>4.2.4</t>
  </si>
  <si>
    <t>Liczba wydarzeń / imprez</t>
  </si>
  <si>
    <t>osoba</t>
  </si>
  <si>
    <t>Liczba osób zagrożonych ubóstwem lub wykluczeniem społecznym, u których wzrosła aktywność społeczna</t>
  </si>
  <si>
    <t>Liczba osob zagrożonych ubóstwem lub wykluczeniem społecznym pracujących po opuszczeniu programu (łącznie z pracującymi na własny rachunek)</t>
  </si>
  <si>
    <t>Liczba osób zagrożonych ubóstwem lub wykluczeniem społecznym, poszukujących pracy po opuszczeniu programu</t>
  </si>
  <si>
    <t xml:space="preserve">Liczba osób zagrożonych ubóstwem lub wykluczeniem społecznym objętych wsparciem w programie </t>
  </si>
  <si>
    <t xml:space="preserve">Włączenie społeczne na obszarach wiejskich                                                                   1. Działania na rzecz osób zagrożonych ubóstwem lub wykluczeniem społecznym, w zakresie wdrożenia rozwiązań z obszaru aktywnej integracji  o charakterze środowiskowym.                                                     2. Działania wspierające rozwiązania w zakresie organizowania społeczności lokalnej i animacji społecznej.                                  3. Działania wspierające rozwój gospodarki społecznej i przedsiębiorczości społecznej, w tym: działania animacyjne, budowa i rozwój lokalnych partnerstw publiczno-społecznych na rzecz tworzenia i rozwoju przedsiębiorstw społecznych i inne wspierające rozwój gospodarki społecznej i przedsiębiorczości społecznej . </t>
  </si>
  <si>
    <t>szt.</t>
  </si>
  <si>
    <t>Liczba przedsiębiorstw korzystających z usług (nowych i/lub ulepszonych) świadczonych przez inkubatory przedsiębiorczości</t>
  </si>
  <si>
    <t>Liczba nowych przedsiębiorstw powstałych przy wsparciu instytucji otoczenia biznesu</t>
  </si>
  <si>
    <t>Liczba wspartych inkubatorów przedsiębiorczości</t>
  </si>
  <si>
    <t>Liczba usług (nowych lub ulepszonych) świadczonych przez inkubatory przedsiębiorczości</t>
  </si>
  <si>
    <t>Liczba przedsiębiorstw otrzymujących wsparcie niefinansowe (CI4)</t>
  </si>
  <si>
    <t xml:space="preserve">Wspieranie tworzenia i rozwoju małych inkubatorów przedsiębiorczości poprzez dostosowanie istniejących budowli do pełnienia funkcji inkubatora i wsparcie usług świadczonych przez inkubator. </t>
  </si>
  <si>
    <t>Liczba udoskonalonych produktów/usług wprowadzanych w przedsiębiorstwie</t>
  </si>
  <si>
    <t>Liczba nowych produktów/usług wprowadzanych w przedsiębiorstwie</t>
  </si>
  <si>
    <t>EPC</t>
  </si>
  <si>
    <t>Wzrost zatrudnienia we wspieranych przedsiębiorstwach (CI8)</t>
  </si>
  <si>
    <t>Liczba przedsiębiorstw wspartych w zakresie ekoinnowacji</t>
  </si>
  <si>
    <t>Liczba przedsiębiorstw Otrzymujących dotację (CI2)</t>
  </si>
  <si>
    <t>Wsparcie inwestycyjne mikro i małych przedsiębiorstw - projekty inwestycyjne poprawiające konkurencyjność przedsiębiorstwa, związane  z unowocześnieniem sposobu działania jak i oferty poprzez: a. rozbudowę przedsiębiorstwa, b. rozszerzenie zakresu działania przedsiębiorstwa, c. działania mające na celu dokonywanie zasadniczych zmian produkcji bądź procesu produkcyjnego, prowadzące do wprowadzenia na rynek nowych lub ulepszonych produktów/usług, d. zmianę stosowanych rozwiązań produkcyjnych, technologicznych, organizacyjnych,  e. zmianę wyrobu i usługi, w tym także zmianę sposobu świadczenia usługi.</t>
  </si>
  <si>
    <t>osoby</t>
  </si>
  <si>
    <t>Liczba osob korzystających ze zrewitalizowanych obszarów</t>
  </si>
  <si>
    <t>Liczba przedsiębiorstw ulokowanych na zrewitalizowanych obszarach</t>
  </si>
  <si>
    <t>km</t>
  </si>
  <si>
    <t>Długość przebudowanych dróg gminnych</t>
  </si>
  <si>
    <t>ha</t>
  </si>
  <si>
    <t>Powierzchnia obszarów objętych rewitalizacją</t>
  </si>
  <si>
    <t>Liczba wspartych obiektów infrastruktury zlokalizowanych na zrewitalizowanych obszarach</t>
  </si>
  <si>
    <t xml:space="preserve">Działania infrastrukturalne przyczyniające się do rewitalizacji społecznogospodarczej miejscowości wiejskich - w szczególności o dużej koncentracji negatywnych zjawisk społecznych - zmierzające do ożywienia społecznogospodarczego danego obszaru i poprawy warunków uczestnictwa osób zamieszkujących obszary problemowe w życiu społecznym i gospodarczym. </t>
  </si>
  <si>
    <t>Rzeczowa realizacja wskaźników w ramach EFRR i EFS (Województwo Podlaskie)</t>
  </si>
  <si>
    <t>Rzeczowa realizacja wskaźników w ramach EFRR i EFS (Województwo Kujawsko-Pomorskie)</t>
  </si>
  <si>
    <t>Część 4(a)</t>
  </si>
  <si>
    <t>Część 4(b)</t>
  </si>
  <si>
    <t>Kontrole przeprowadzone w LGD przez podmioty inne niż samorząd województwa</t>
  </si>
  <si>
    <t>L.p.</t>
  </si>
  <si>
    <t>Organ kontrolujący</t>
  </si>
  <si>
    <t>Termin kontroli</t>
  </si>
  <si>
    <t>Stwierdzone uchybienia</t>
  </si>
  <si>
    <t>Rodzaj kontroli</t>
  </si>
  <si>
    <t>Część 7</t>
  </si>
  <si>
    <t>LGD obowiązkowo wypełnia części 1, 2 oraz 6 i 7, a także w zależności od tego z jakich środków współfinansowana jest LSR części 3 i/lub 4a lub 4b i/lub 5.</t>
  </si>
  <si>
    <t>Załącznik nr 2</t>
  </si>
  <si>
    <t>Liczba godzin pracy wolontariuszy zaangażowanych w realizację operacji</t>
  </si>
  <si>
    <t>1.14</t>
  </si>
  <si>
    <t>Liczba osób oceniających szkolenia jako adekwatne do oczekiwań</t>
  </si>
  <si>
    <t>Liczba zrealizowanych operacji obejmujących wyposażenie mające na celu szerzenie lokalnej kultury i dziedzictwa lokalnego</t>
  </si>
  <si>
    <t>Liczba podmiotów wspartych w ramach operacji obejmujących wyposażenie mające na celu szerzenie lokalnej kultury i dziedzictwa lokalnego</t>
  </si>
  <si>
    <t>Opcję TAK/NIE w kolumnie "Wskaźnik realizowany" należy zaznaczyć w zależności, czy dany wskaźnik został przewidziany do realizacji w ramach LSR. W sytuacji, gdy wartości danego wskaźnika w kolumnie "Realizacja" są zerowe, jednak wskaźnik został przewidziany do realizacji w ramach LSR, należy zaznaczyć opcję TAK.</t>
  </si>
  <si>
    <t>Wskaźnik realizowany (TAK/NIE)</t>
  </si>
  <si>
    <t>Obiekty sportowe/rekreacyjne</t>
  </si>
  <si>
    <t>Liczba podmiotów, które zawarły umowę o przyznaniu pomocy</t>
  </si>
  <si>
    <t>Mężczyźni</t>
  </si>
  <si>
    <t>1.1.6</t>
  </si>
  <si>
    <t xml:space="preserve">Liczba spotkań / wydarzeń adresowanych do mieszkańców </t>
  </si>
  <si>
    <t xml:space="preserve">W jakim stopniu jakość składanych projektów wybieranych we wszystkich obszarach tematycznych wpływa na osiąganie wskaźników w zaplanowanym czasie? </t>
  </si>
  <si>
    <t>W jakim stopniu wybierane projekty realizowane w ramach LSR przyczyniają się do osiągnięcia celów LSR i w jakim stopniu przyczyniają się do odpowiadania na potrzeby społeczności z obszaru LGD?</t>
  </si>
  <si>
    <t>Czy przyjęty system wskaźników dostarcza wszystkie potrzebne informacje niezbędne do określenia skuteczności interwencyjnej strategii?</t>
  </si>
  <si>
    <t>Czy procedury naboru wyboru i realizacji projektów są przyjazne dla beneficjentów?</t>
  </si>
  <si>
    <t>Jaka jest skuteczność działania biura LGD (działań animacyjnych, informacyjno-promocyjnych, doradczych)?</t>
  </si>
  <si>
    <t>a) Jakie zmiany należy wprowadzić w działaniach LGD, by skuteczniej realizowała cele LSR?</t>
  </si>
  <si>
    <t>9.</t>
  </si>
  <si>
    <t>10.</t>
  </si>
  <si>
    <t>Zalecenia/Rekomendacje</t>
  </si>
  <si>
    <t>Sposób wdrożenia zaleceń/rekomendacji</t>
  </si>
  <si>
    <t>Realizacja (w jednostce miary)</t>
  </si>
  <si>
    <t>Należy wypełnić w oparciu o dane w arkuszu "Rzeczowy postęp". Dane dotyczące wskaźników obowiązkowych w tym arkuszu oraz w arkuszu "Rzeczowy postęp" powinny być zgodne (dane z kolumny „Realizacja %” w odniesieniu do wskaźników rezultatu w arkuszu "Rzeczowy postęp" z wynikiem podzielenia wartości z kolumny „Realizacja P” w tym arkuszu dla wskaźników rezultatu przez stan docelowy  w arkuszu "Rzeczowy postęp" oraz dane z kolumny „Realizacja P %” w odniesieniu do wskaźników produktu w arkuszu "Rzeczowy postęp" z wynikiem podzielenia wartości z kolumny „Realizacja P” w tym arkuszu dla wskaźników produktu przez stan docelowy w arkuszu "Rzeczowy postęp" oraz dane z kolumny „Realizacja U %” w odniesieniu do wskaźników produktu w arkuszu "Rzeczowy postęp"  z wynikiem podzielenia wartości z kolumny „Realizacja U” w tym arkuszu dla wskaźników produktu przez stan docelowy w arkuszu "Rzeczowy postęp"). W przypadku, gdy dany wskaźnik w tym arkuszu jest nieadekwatny do danej LSR – jego wartości będą zerowe w tym arkuszu.  W przypadku poddziałania 19.4 dane nalezy podać dla operacji trwających, dla których dokonano płatności przynajmniej jednej transzy.</t>
  </si>
  <si>
    <t>Lokalna Grupa Działania Stowarzyszenie „Partnerstwo dla Ziemi Niżańskiej”</t>
  </si>
  <si>
    <t>Cel ogólny 3.
LGD rozwija i umacnia
aktywność gospodarczą
obszaru.</t>
  </si>
  <si>
    <t>Cel ogólny 2.
Wzmocnienie infrastruktury
turystycznej i rekreacyjnej
oraz tożsamości kulturowej i ochrony dziedzictwa
lokalnego.</t>
  </si>
  <si>
    <t>Przedsięwzięcie 3.2.2 Wymiana doświadczeń i promocja w obszarze rozwoju przedsiębiorczości lokalnej</t>
  </si>
  <si>
    <t>Cel szczegółowy 3.2 Wzmocnienie działań promocyjnych i systemu sprzedaży produktów lokalnych.</t>
  </si>
  <si>
    <t>Cel ogólny 1.
Wzrost uczestnictwa
mieszkańców w życiu społecznym i zawodowym
obszaru LGD.</t>
  </si>
  <si>
    <t>Liczba wypracowanych narzędzi partycypacji</t>
  </si>
  <si>
    <t>Liczba zorganizowanych form aktywności osób defaworyzowanych</t>
  </si>
  <si>
    <t>sztuka</t>
  </si>
  <si>
    <t>Liczba wypracowanych narzędzi aktywności zawodowej</t>
  </si>
  <si>
    <t>Liczba klubów aktywności</t>
  </si>
  <si>
    <t>Liczba zaadoptowanych lub wyremontowanych i wyposażonych miejsc do pełnienia funkcji świetlić wiejskich</t>
  </si>
  <si>
    <t>Liczba utworzonych „MAL”</t>
  </si>
  <si>
    <t>Liczba udzielonych porad</t>
  </si>
  <si>
    <t>Liczba zorganizowanych szkoleń i spotkań informacyjnych</t>
  </si>
  <si>
    <t>Liczba narzędzi promocji obszaru LGD</t>
  </si>
  <si>
    <t>Liczba narzędzi promocji produktu lokalnego</t>
  </si>
  <si>
    <t>Liczba nowych wydarzeń, inicjatyw lub imprez</t>
  </si>
  <si>
    <t>Liczba miejsc odtworzonych, zrestaurowanych, zmodernizowanych lub utworzonych</t>
  </si>
  <si>
    <t>Liczba narzędzi edukacyjnych na rzecz reaktywacji „ginących zawodów”</t>
  </si>
  <si>
    <t>Liczba nowej infrastruktury rekreacyjnej i wypoczynkowej</t>
  </si>
  <si>
    <t>Liczba nowych narzędzi współpracy</t>
  </si>
  <si>
    <t>Cel szczegółowy 3.1 Wspieranie nowopowstających i funkcjonujących podmiotów
gospodarczych działających na obszarze LGD poprzez wsparcie finansowe,  doradcze i szkoleniowe.</t>
  </si>
  <si>
    <t>Liczba nowych miejsc pracy w tym samozatrudnienie</t>
  </si>
  <si>
    <t>Liczba szkoleń i porad</t>
  </si>
  <si>
    <t>Liczba nowych mechanizmów promocji i współpracy</t>
  </si>
  <si>
    <t>Liczba nowych mechanizmów rozwoju gospodarczego</t>
  </si>
  <si>
    <t>Liczba instytucji i organizacji działających w sferze kultury, którym udzielono wsparcia szkoleniowego i doradczego.</t>
  </si>
  <si>
    <t>Liczba osób objętych nowymi narzędziami partycypacji.</t>
  </si>
  <si>
    <t>Liczba osób objętych nowymi narzędziami aktywności zawodowej.</t>
  </si>
  <si>
    <t>Liczba osób objętych działaniami wspierającymi i korzystającymi z nowej infrastruktury.</t>
  </si>
  <si>
    <t>Liczba osób objętych narzędziami promocji.</t>
  </si>
  <si>
    <t>Liczba osób uczestnicząca w wydarzeniach oraz korzystająca z infrastruktury kultury.</t>
  </si>
  <si>
    <t>Liczba osób uczestnicząca w wydarzeniach oraz korzystająca z infrastruktury turystyki, rekreacji, kultury i historii</t>
  </si>
  <si>
    <t>Liczba odbiorców</t>
  </si>
  <si>
    <t xml:space="preserve"> Liczba zrealizowanych operacji polegających na utworzeniu nowego przedsiębiorstwa</t>
  </si>
  <si>
    <t>TAK</t>
  </si>
  <si>
    <t>Nie</t>
  </si>
  <si>
    <t>Tak</t>
  </si>
  <si>
    <t>W stopniu zadowalającym</t>
  </si>
  <si>
    <t>Nie dotyczy</t>
  </si>
  <si>
    <t>podkarpackie</t>
  </si>
  <si>
    <t>NIE</t>
  </si>
  <si>
    <t>Kod  wskaźnika (dotyczy EFRROW)</t>
  </si>
  <si>
    <t>Kod wskaźnika (dotyczy EFRROW)</t>
  </si>
  <si>
    <t>W stopniu zadawalającym</t>
  </si>
  <si>
    <t>Wnioskodawcy nie zgłaszają uwag do kryteriów.</t>
  </si>
  <si>
    <t>Projekty wybierane są zgodnie z założeniami LSR i zgodnie z potrzebami w niej zawarte.</t>
  </si>
  <si>
    <t>Jakie zmiany w sytuacji społeczno- gospodarczej nastąpiły i mogą mieć wpływ na dezaktualizację LSR?</t>
  </si>
  <si>
    <t>x</t>
  </si>
  <si>
    <t xml:space="preserve">Beneficjenci Przedsięwzięcia 3.1.1 Wsparcie przedsiębiorczości poprzez dotacje inwestycyjne- mają problemy z prawidłowym uzupełnainiem wniosku o dofinansowanie oraz Biznes Planu. Wymagana jest zbyt duża ilość załączników do w/w dokumentów. </t>
  </si>
  <si>
    <t>1/2017/G</t>
  </si>
  <si>
    <t>1/2018/G</t>
  </si>
  <si>
    <t>3/2018</t>
  </si>
  <si>
    <t xml:space="preserve">19.4 </t>
  </si>
  <si>
    <t xml:space="preserve"> nie dotyczy</t>
  </si>
  <si>
    <t>1.1, 1.2, 1.3,  2.13</t>
  </si>
  <si>
    <t>3/2016,7/2017</t>
  </si>
  <si>
    <t>1/2019</t>
  </si>
  <si>
    <t>2/2016,6/2017,1/2018, 6/2018, 3/2019</t>
  </si>
  <si>
    <t>6/2019</t>
  </si>
  <si>
    <t>19.3 projekt współpracy TSDS</t>
  </si>
  <si>
    <t>2/2019/G</t>
  </si>
  <si>
    <t>4/2019/G</t>
  </si>
  <si>
    <t>5/2019/G</t>
  </si>
  <si>
    <t>3/2019/G</t>
  </si>
  <si>
    <t>Budżet w LSR [EUR]</t>
  </si>
  <si>
    <t>Przedsięwzięcie 1.1.1 Mechanizmy współpracy społecznej, obywatelskiej, gospodarczej i ekologicznej.</t>
  </si>
  <si>
    <t>Przedsięwzięcie 1.1.2 Organizacja form aktywności osób defaworyzowanych</t>
  </si>
  <si>
    <t>Przedsięwzięcie 1.2.1 Dobre praktyki w zakresie aktywności zawodowej</t>
  </si>
  <si>
    <t>Przedsięwzięcie 1.2.2 Kluby aktywności osób defaworyzowanych na rynku pracy</t>
  </si>
  <si>
    <t>Przedsięwzięcie 1.3.1 Świetlica wiejska miejscem aktywizacji edukacyjnej.</t>
  </si>
  <si>
    <t>Przedsięwzięcie 1.3.2 Adaptacja istniejącej infrastruktury na Miejsca Aktywności Lokalnej (MAL).</t>
  </si>
  <si>
    <t>Przedsięwzięcie 1.3.3 System wsparcia dla aktywności</t>
  </si>
  <si>
    <t>Przedsięwzięcie 2.1.1 Promocja obszaru LGD z wykorzystaniem narzędzi graficznych i multimedialnych</t>
  </si>
  <si>
    <t>Przedsięwzięcie 2.1.2 Promocja obszaru LGD z wykorzystaniem produktów lokalnych</t>
  </si>
  <si>
    <t>Przedsięwzięcie 2.2.1 Wsparcie inicjatyw związanych z lokalnym dziedzictwem kulturowym i historycznym</t>
  </si>
  <si>
    <t>Przedsięwzięcie 2.2.2 Lokalne miejsca tradycji i wydarzeń historycznych</t>
  </si>
  <si>
    <t>Przedsięwzięcie 2.2.3 Zachowanie „ginących zawodów”</t>
  </si>
  <si>
    <t>Przedsięwzięcie 2.3.1 Rozwój infrastruktury rekreacyjnej i wypoczynkowej</t>
  </si>
  <si>
    <t>Przedsięwzięcie 2.3.2 Kultura – lokomotywą aktywności społecznej</t>
  </si>
  <si>
    <t>Przedsięwzięcie 2.3.3 Infrastruktura turystyczna</t>
  </si>
  <si>
    <t>Przedsięwzięcie 3.1.1 Wsparcie przedsiębiorczości poprzez dotacje inwestycyjne</t>
  </si>
  <si>
    <t>Przedsięwzięcie 3.1.2 Punkt wsparcia przedsiębiorczości lokalnej.</t>
  </si>
  <si>
    <t>Przedsięwzięcie 3.2.1 Mechanizmy promocji i współpracy gospodarczej</t>
  </si>
  <si>
    <r>
      <rPr>
        <b/>
        <u/>
        <sz val="12"/>
        <rFont val="Times New Roman"/>
        <family val="1"/>
        <charset val="238"/>
      </rPr>
      <t>Cel ogólny 1.</t>
    </r>
    <r>
      <rPr>
        <b/>
        <sz val="12"/>
        <rFont val="Times New Roman"/>
        <family val="1"/>
        <charset val="238"/>
      </rPr>
      <t xml:space="preserve">
Wzrost uczestnictwa
mieszkańców w życiu
społecznym i zawodowym
obszaru LGD.</t>
    </r>
  </si>
  <si>
    <r>
      <rPr>
        <b/>
        <u/>
        <sz val="12"/>
        <rFont val="Times New Roman"/>
        <family val="1"/>
        <charset val="238"/>
      </rPr>
      <t>Cel ogólny 2.</t>
    </r>
    <r>
      <rPr>
        <b/>
        <sz val="12"/>
        <rFont val="Times New Roman"/>
        <family val="1"/>
        <charset val="238"/>
      </rPr>
      <t xml:space="preserve">
Wzmocnienie infrastruktury
turystycznej i rekreacyjnej
oraz tożsamości kulturowej i ochrony dziedzictwa
lokalnego.</t>
    </r>
  </si>
  <si>
    <r>
      <rPr>
        <b/>
        <sz val="12"/>
        <rFont val="Times New Roman"/>
        <family val="1"/>
        <charset val="238"/>
      </rPr>
      <t>Cel szczegółowy 2.1</t>
    </r>
    <r>
      <rPr>
        <sz val="12"/>
        <rFont val="Times New Roman"/>
        <family val="1"/>
        <charset val="238"/>
      </rPr>
      <t xml:space="preserve"> Promocja obszaru LGD oparta na lokalnym dziedzictwie
i produktach lokalnych.
</t>
    </r>
  </si>
  <si>
    <r>
      <rPr>
        <b/>
        <sz val="12"/>
        <rFont val="Times New Roman"/>
        <family val="1"/>
        <charset val="238"/>
      </rPr>
      <t>Cel szczegółowy 2.2</t>
    </r>
    <r>
      <rPr>
        <sz val="12"/>
        <rFont val="Times New Roman"/>
        <family val="1"/>
        <charset val="238"/>
      </rPr>
      <t xml:space="preserve"> Rozwój tradycji i kultury lokalnej obszaru LGD.</t>
    </r>
  </si>
  <si>
    <r>
      <rPr>
        <b/>
        <sz val="12"/>
        <rFont val="Times New Roman"/>
        <family val="1"/>
        <charset val="238"/>
      </rPr>
      <t>Cel szczegółowy 2.3</t>
    </r>
    <r>
      <rPr>
        <sz val="12"/>
        <rFont val="Times New Roman"/>
        <family val="1"/>
        <charset val="238"/>
      </rPr>
      <t xml:space="preserve"> Aktywizacja i integracja obszaru LGD na rzecz turystyki, rekreacji, kultury i historii.</t>
    </r>
  </si>
  <si>
    <r>
      <rPr>
        <b/>
        <u/>
        <sz val="12"/>
        <rFont val="Times New Roman"/>
        <family val="1"/>
        <charset val="238"/>
      </rPr>
      <t>Cel ogólny 3.</t>
    </r>
    <r>
      <rPr>
        <b/>
        <sz val="12"/>
        <rFont val="Times New Roman"/>
        <family val="1"/>
        <charset val="238"/>
      </rPr>
      <t xml:space="preserve">
LGD rozwija i umacnia
aktywność gospodarczą
obszaru.</t>
    </r>
  </si>
  <si>
    <r>
      <rPr>
        <b/>
        <sz val="12"/>
        <rFont val="Times New Roman"/>
        <family val="1"/>
        <charset val="238"/>
      </rPr>
      <t>Cel szczegółowy 3.1</t>
    </r>
    <r>
      <rPr>
        <sz val="12"/>
        <rFont val="Times New Roman"/>
        <family val="1"/>
        <charset val="238"/>
      </rPr>
      <t xml:space="preserve"> Wspieranie nowopowstających i funkcjonujących podmiotów
gospodarczych działających na obszarze LGD poprzez wsparcie finansowe, doradcze i szkoleniowe.</t>
    </r>
  </si>
  <si>
    <r>
      <rPr>
        <b/>
        <sz val="12"/>
        <rFont val="Times New Roman"/>
        <family val="1"/>
        <charset val="238"/>
      </rPr>
      <t xml:space="preserve">Cel szczegółowy 3.2 </t>
    </r>
    <r>
      <rPr>
        <sz val="12"/>
        <rFont val="Times New Roman"/>
        <family val="1"/>
        <charset val="238"/>
      </rPr>
      <t>Wzmocnienie działań promocyjnych i systemu sprzedaży
produktów lokalnych.</t>
    </r>
  </si>
  <si>
    <t>Tak, niepodpisanie umowy, bądź rezygnacja z realizacji wpłynie w sposób szczególny na wielkość wskaźnika dotyczącego liczby powstałych miejsc pracy.</t>
  </si>
  <si>
    <t>Należy: 1. Uprościć formularz wniosku oraz Biznes Planu. 2. Przygotować instrukcję w języku przystępnym dla potencjalnego beneficjenta- bez definicji urzędowych i prawnych. Zmniejszyć wymaganą ilość załączników. 3. Konsultować z biurem LGD zakres poprawek, do których wzywani są wnioskodawcy oraz udostępniać LGD kopię pism wzywających beneficjentów do złożenia poprawek.</t>
  </si>
  <si>
    <t xml:space="preserve">Zaobserwowano różną aktywność (na podstawie liczby składanych wniosków) na obszarach poszczególnych gmin LGD. Jest to spowodowane między innymi uruchomieniem przez niektóre samorządy działań wspierających organizacje pozarządowe przy sporządzaniu wniosku i dokumentacji technicznej oraz w tych samorządach uruchomiono fundusze pożyczkowe niezbędne do realizacji operacji w procesie refundacji. </t>
  </si>
  <si>
    <t>Rozbudowana dokumentacja konkursowa spowalnia proces oceny na poziomie Urzędu Marszałkowskiego, zbyt drobiazgowa weryfikacja przedłożonych dokumentów, niepotrzebne wzywanie beneficjentów do poprawy oczywistych błędów pisarskich i drobnych omyłek niemających wpływu na cel i jakość realizowanych operacji.</t>
  </si>
  <si>
    <t xml:space="preserve"> W działaniach LGD nie ma konieczności dokonywania wszelakich zmian.</t>
  </si>
  <si>
    <t>W oparciu o przygotowaną w LSR matrycję logiczną nie jesteśmy w stanie uzupłenić tabeli w sprawozdaniu.  Wynika to z rozbieżności wskaźników wskazanych w LSR i wskaźników obowiązkowych PROW.</t>
  </si>
  <si>
    <t>6/2019/G</t>
  </si>
  <si>
    <t xml:space="preserve">             2.12  </t>
  </si>
  <si>
    <r>
      <rPr>
        <b/>
        <sz val="12"/>
        <rFont val="Times New Roman"/>
        <family val="1"/>
        <charset val="238"/>
      </rPr>
      <t xml:space="preserve">Przedsięwzięcie 3.2.2 </t>
    </r>
    <r>
      <rPr>
        <sz val="12"/>
        <rFont val="Times New Roman"/>
        <family val="1"/>
        <charset val="238"/>
      </rPr>
      <t>Wymiana doświadczeń i promocja w obszarze rozwoju przedsiębiorczości lokalnej</t>
    </r>
  </si>
  <si>
    <t>1.4                2.10              2.11</t>
  </si>
  <si>
    <t>1.4.      2.1,                          2.2</t>
  </si>
  <si>
    <t xml:space="preserve">                           4.2            </t>
  </si>
  <si>
    <t>2.1                 2.2,             2.10,            2.11</t>
  </si>
  <si>
    <t>5/2018,4/2019, 3/2020</t>
  </si>
  <si>
    <t>4.3         4.4</t>
  </si>
  <si>
    <t>2/2019 , 5/2019, 2/2020 3/2022</t>
  </si>
  <si>
    <t>7/2019 , 3/2021, 2/2022</t>
  </si>
  <si>
    <t>1/2016, 5/2017, 4/2018, 8/2019, 9/2019, 1/2020 1/2021, 2/2021, 1/2022</t>
  </si>
  <si>
    <t>Wskaźnik realizowany (TAK/ NIE)</t>
  </si>
  <si>
    <t>Należy wypełnić w oparciu informacje zawarte w LSR, w szczególności w Planie działania. Suma kwot powinna zrównać się z budżetem na realizację LSR określonym w umowie ramowej. W przypadku gdy LSR została przewalutowana z PLN na euro, to również sprawozdanie roczne powinno być sporządzone w oparciu o walutę euro. Określenie finansowej realizacji LSR w EUR odbywa się wg kursu wymiany PLN /EUR, publikowanego przez Europejski Bank Centralny (EBC) z przedostatniego dnia roboczego miesiąca grudnia i roku, za które jest składane sprawozdanie.</t>
  </si>
  <si>
    <t>Budżet w LSR [PLN/EUR]</t>
  </si>
  <si>
    <t>Realizacja budżetu [PLN/EUR]</t>
  </si>
  <si>
    <t>Program / fundusz</t>
  </si>
  <si>
    <t>1.4                    2.9             2.10              2.11</t>
  </si>
  <si>
    <r>
      <rPr>
        <b/>
        <sz val="12"/>
        <rFont val="Times New Roman"/>
        <family val="1"/>
        <charset val="238"/>
      </rPr>
      <t>Przedsięwzięcie 2.1.1</t>
    </r>
    <r>
      <rPr>
        <sz val="12"/>
        <rFont val="Times New Roman"/>
        <family val="1"/>
        <charset val="238"/>
      </rPr>
      <t xml:space="preserve"> Promocja obszaru LGD z wykorzystaniem narzędzi graficznych i multimedialnych</t>
    </r>
  </si>
  <si>
    <r>
      <rPr>
        <b/>
        <sz val="12"/>
        <rFont val="Times New Roman"/>
        <family val="1"/>
        <charset val="238"/>
      </rPr>
      <t xml:space="preserve">Przedsięwzięcie 2.1.2 </t>
    </r>
    <r>
      <rPr>
        <sz val="12"/>
        <rFont val="Times New Roman"/>
        <family val="1"/>
        <charset val="238"/>
      </rPr>
      <t>Promocja obszaru LGD z wykorzystaniem produktów lokalnych</t>
    </r>
  </si>
  <si>
    <r>
      <rPr>
        <b/>
        <sz val="12"/>
        <rFont val="Times New Roman"/>
        <family val="1"/>
        <charset val="238"/>
      </rPr>
      <t>Przedsięwzięcie 2.2.1</t>
    </r>
    <r>
      <rPr>
        <sz val="12"/>
        <rFont val="Times New Roman"/>
        <family val="1"/>
        <charset val="238"/>
      </rPr>
      <t xml:space="preserve"> Wsparcie inicjatyw związanych z lokalnym dziedzictwem kulturowym i historycznym</t>
    </r>
  </si>
  <si>
    <r>
      <rPr>
        <b/>
        <sz val="12"/>
        <rFont val="Times New Roman"/>
        <family val="1"/>
        <charset val="238"/>
      </rPr>
      <t xml:space="preserve">Przedsięwzięcie 2.2.2 </t>
    </r>
    <r>
      <rPr>
        <sz val="12"/>
        <rFont val="Times New Roman"/>
        <family val="1"/>
        <charset val="238"/>
      </rPr>
      <t>Lokalne miejsca tradycji i wydarzeń historycznych</t>
    </r>
  </si>
  <si>
    <r>
      <rPr>
        <b/>
        <sz val="12"/>
        <rFont val="Times New Roman"/>
        <family val="1"/>
        <charset val="238"/>
      </rPr>
      <t xml:space="preserve">Przedsięwzięcie 2.2.3 </t>
    </r>
    <r>
      <rPr>
        <sz val="12"/>
        <rFont val="Times New Roman"/>
        <family val="1"/>
        <charset val="238"/>
      </rPr>
      <t>Zachowanie „ginących zawodów”</t>
    </r>
  </si>
  <si>
    <r>
      <rPr>
        <b/>
        <sz val="12"/>
        <rFont val="Times New Roman"/>
        <family val="1"/>
        <charset val="238"/>
      </rPr>
      <t xml:space="preserve">Przedsięwzięcie 2.3.1 </t>
    </r>
    <r>
      <rPr>
        <sz val="12"/>
        <rFont val="Times New Roman"/>
        <family val="1"/>
        <charset val="238"/>
      </rPr>
      <t>Rozwój infrastruktury rekreacyjnej i wypoczynkowej</t>
    </r>
  </si>
  <si>
    <r>
      <rPr>
        <b/>
        <sz val="12"/>
        <rFont val="Times New Roman"/>
        <family val="1"/>
        <charset val="238"/>
      </rPr>
      <t>Przedsięwzięcie 2.3.2</t>
    </r>
    <r>
      <rPr>
        <sz val="12"/>
        <rFont val="Times New Roman"/>
        <family val="1"/>
        <charset val="238"/>
      </rPr>
      <t xml:space="preserve"> Kultura – lokomotywą aktywności społecznej</t>
    </r>
  </si>
  <si>
    <r>
      <rPr>
        <b/>
        <sz val="12"/>
        <rFont val="Times New Roman"/>
        <family val="1"/>
        <charset val="238"/>
      </rPr>
      <t>Przedsięwzięcie 2.3.3</t>
    </r>
    <r>
      <rPr>
        <sz val="12"/>
        <rFont val="Times New Roman"/>
        <family val="1"/>
        <charset val="238"/>
      </rPr>
      <t xml:space="preserve"> Infrastruktura turystyczna</t>
    </r>
  </si>
  <si>
    <r>
      <rPr>
        <b/>
        <sz val="12"/>
        <rFont val="Times New Roman"/>
        <family val="1"/>
        <charset val="238"/>
      </rPr>
      <t>Przedsięwzięcie 3.1.1</t>
    </r>
    <r>
      <rPr>
        <sz val="12"/>
        <rFont val="Times New Roman"/>
        <family val="1"/>
        <charset val="238"/>
      </rPr>
      <t xml:space="preserve"> Wsparcie przedsiębiorczości poprzez dotacje inwestycyjne</t>
    </r>
  </si>
  <si>
    <r>
      <rPr>
        <b/>
        <sz val="12"/>
        <rFont val="Times New Roman"/>
        <family val="1"/>
        <charset val="238"/>
      </rPr>
      <t>Przedsięwzięcie 3.1.2</t>
    </r>
    <r>
      <rPr>
        <sz val="12"/>
        <rFont val="Times New Roman"/>
        <family val="1"/>
        <charset val="238"/>
      </rPr>
      <t xml:space="preserve"> Punkt wsparcia przedsiębiorczości lokalnej.</t>
    </r>
  </si>
  <si>
    <r>
      <rPr>
        <b/>
        <sz val="12"/>
        <rFont val="Times New Roman"/>
        <family val="1"/>
        <charset val="238"/>
      </rPr>
      <t>Przedsięwzięcie 3.2.1</t>
    </r>
    <r>
      <rPr>
        <sz val="12"/>
        <rFont val="Times New Roman"/>
        <family val="1"/>
        <charset val="238"/>
      </rPr>
      <t xml:space="preserve"> Mechanizmy promocji i współpracy gospodarczej</t>
    </r>
  </si>
  <si>
    <t xml:space="preserve">
Skuteczność działań biura na płaszczyźnie animacji oraz informacji można ocenić poprzez liczbę wniosków, które wpływają w ramach ogłaszanych naborów. Liczba składanych wniosków jest większa od kwoty dostepnych środków. Warto podkreślić plan kumunikacji z lokalną społecznością jest realizowany w sposób prawidłowy, dlatego mieszkańcy naszego obszaru są na bieżąco z działaniami LGD.</t>
  </si>
  <si>
    <t>Na tym etapie realizacji Loklanej Strategii Rozwoju nie wniesiono uwag i wniosków.</t>
  </si>
  <si>
    <r>
      <rPr>
        <b/>
        <sz val="10"/>
        <color theme="1"/>
        <rFont val="Calibri"/>
        <family val="2"/>
        <charset val="238"/>
        <scheme val="minor"/>
      </rPr>
      <t>W przypadku PROW 2014 – 2020</t>
    </r>
    <r>
      <rPr>
        <sz val="10"/>
        <color theme="1"/>
        <rFont val="Calibri"/>
        <family val="2"/>
        <charset val="238"/>
        <scheme val="minor"/>
      </rPr>
      <t>:  Dane w kolumnie „Realizacja” w odniesieniu do wskaźników rezultatu oraz kolumnie „Realizacja P” w odniesieniu do wskaźników produktu dla poddziałania 19.2 oraz 19.3 należy podać narastająco</t>
    </r>
    <r>
      <rPr>
        <b/>
        <sz val="10"/>
        <color theme="1"/>
        <rFont val="Calibri"/>
        <family val="2"/>
        <charset val="238"/>
        <scheme val="minor"/>
      </rPr>
      <t xml:space="preserve"> i powinny obejmować wyłącznie informacje dotyczące operacji zakończonych, dla których płatność końcowa/druga transza</t>
    </r>
    <r>
      <rPr>
        <sz val="10"/>
        <color theme="1"/>
        <rFont val="Calibri"/>
        <family val="2"/>
        <charset val="238"/>
        <scheme val="minor"/>
      </rPr>
      <t xml:space="preserve"> (dotyczy premii na podejmowanie działalności gospodarczej) została wypłacona beneficjentowi, w przypadku poddziałania 19.4 dane nalezy podać dla operacji trwających, dla których dokonano płatności przynajmniej jednej transzy. </t>
    </r>
  </si>
  <si>
    <r>
      <t xml:space="preserve">Dane w kolumnie „Realizacja U” w odniesieniu do wskaźników produktu należy podać narastająco </t>
    </r>
    <r>
      <rPr>
        <b/>
        <sz val="10"/>
        <color theme="1"/>
        <rFont val="Calibri"/>
        <family val="2"/>
        <charset val="238"/>
        <scheme val="minor"/>
      </rPr>
      <t>i powinny obejmować wyłącznie informacje dotyczące operacji w odniesieniu do których zawarto umowy o przyznaniu pomocy,</t>
    </r>
    <r>
      <rPr>
        <sz val="10"/>
        <color theme="1"/>
        <rFont val="Calibri"/>
        <family val="2"/>
        <charset val="238"/>
        <scheme val="minor"/>
      </rPr>
      <t xml:space="preserve"> uwzględniając ewentualne zmiany tych umów (aneksy umowy o przyznaniu pomocy). Dane nie powinny obejmować informacji z rozwiązanych umów przyznania pomocy.</t>
    </r>
  </si>
  <si>
    <t xml:space="preserve">Liczba przygotowanych koncepcji Smart Villages </t>
  </si>
  <si>
    <t>1.15</t>
  </si>
  <si>
    <t>7/2019 , 3/2021, 2/2022, 2/2023</t>
  </si>
  <si>
    <t>1/2016, 5/2017, 4/2018, 8/2019, 9/2019, 1/2020 1/2021, 2/2021, 1/2022, 1/2023</t>
  </si>
  <si>
    <r>
      <rPr>
        <b/>
        <sz val="11"/>
        <color rgb="FFFF0000"/>
        <rFont val="Calibri"/>
        <family val="2"/>
        <charset val="238"/>
        <scheme val="minor"/>
      </rPr>
      <t xml:space="preserve">106 miejsc: 103,92 % </t>
    </r>
    <r>
      <rPr>
        <b/>
        <sz val="11"/>
        <color rgb="FFFFFF00"/>
        <rFont val="Calibri"/>
        <family val="2"/>
        <charset val="238"/>
        <scheme val="minor"/>
      </rPr>
      <t>( w tym 2 dodatk m. pr)</t>
    </r>
    <r>
      <rPr>
        <b/>
        <sz val="11"/>
        <color theme="3" tint="-0.249977111117893"/>
        <rFont val="Calibri"/>
        <family val="2"/>
        <charset val="238"/>
        <scheme val="minor"/>
      </rPr>
      <t xml:space="preserve"> (106/102*100)= </t>
    </r>
    <r>
      <rPr>
        <b/>
        <sz val="11"/>
        <color rgb="FFFF0000"/>
        <rFont val="Calibri"/>
        <family val="2"/>
        <charset val="238"/>
        <scheme val="minor"/>
      </rPr>
      <t>103,92%</t>
    </r>
  </si>
  <si>
    <t>Cel szczegółowy 1.1 Wzmocnienie kompetencji mieszkańców                               LGD niezbędnych  dla aktywnego uczestnictwa w życiu                      społecznym, obywatelskim i gospodarczym oraz budowania                        świadomości ekologicznej.</t>
  </si>
  <si>
    <t>Cel szczegółowy 2.3 Aktywizacja i integracja obszaru              LGD  na rzecz turystyki, rekreacji, kultury i historii.</t>
  </si>
  <si>
    <t>Cel szczegółowy 2.2 Rozwój tradycji  i kultury lokalnej obszaru LGD.</t>
  </si>
  <si>
    <t>Cel szczegółowy 1.2 Poszerzenie i uzupełnienie kompetencji        mieszkańców  ułatwiaj0ących wejście i utrzymanie się na rynku pracy,               w tym poprzez przeciwdziałanie             wykluczeniu  informacyjnemu,             cyfrowemu i technologicznemu</t>
  </si>
  <si>
    <t>Cel szczegółowy 1.3 Przeciwdziałanie wykluczeniu społecznemu i                       zapobieganiu marginalizacji  obszaru                              LGD  poprzez wdrażanie idei uczenia się          przez całe życie</t>
  </si>
  <si>
    <t>Cel szczegółowy 2.1  Promocja   obszaru LGD  oparta na lokalnym dziedzictwie  i   produktach lokalnych.</t>
  </si>
  <si>
    <r>
      <rPr>
        <b/>
        <sz val="12"/>
        <rFont val="Times New Roman"/>
        <family val="1"/>
        <charset val="238"/>
      </rPr>
      <t xml:space="preserve">Cel szczegółowy 1.1 </t>
    </r>
    <r>
      <rPr>
        <sz val="12"/>
        <rFont val="Times New Roman"/>
        <family val="1"/>
        <charset val="238"/>
      </rPr>
      <t>Wzmocnienie kompetencji mieszkańców LGD niezbędnych dla aktywnego uczestnictwa w życiu społecznym, obywatelskim i gospodarczym oraz budowania świadomości ekologicznej.</t>
    </r>
  </si>
  <si>
    <r>
      <rPr>
        <b/>
        <sz val="12"/>
        <rFont val="Times New Roman"/>
        <family val="1"/>
        <charset val="238"/>
      </rPr>
      <t xml:space="preserve">Cel szczegółowy 1.2 </t>
    </r>
    <r>
      <rPr>
        <sz val="12"/>
        <rFont val="Times New Roman"/>
        <family val="1"/>
        <charset val="238"/>
      </rPr>
      <t>Poszerzenie i uzupełnienie kompetencji mieszkańców
ułatwiających wejście i utrzymanie się na rynku pracy,
w tym poprzez przeciwdziałanie wykluczeniu informacyjnemu, cyfrowemu
i technologicznemu</t>
    </r>
  </si>
  <si>
    <r>
      <rPr>
        <b/>
        <sz val="12"/>
        <rFont val="Times New Roman"/>
        <family val="1"/>
        <charset val="238"/>
      </rPr>
      <t xml:space="preserve">Cel szczegółowy 1.3 </t>
    </r>
    <r>
      <rPr>
        <sz val="12"/>
        <rFont val="Times New Roman"/>
        <family val="1"/>
        <charset val="238"/>
      </rPr>
      <t>Przeciwdziałanie wykluczeniu społecznemu i zapobieganiu
marginalizacji obszaru LGD poprzez wdrażanie idei uczenia się przez całe życie</t>
    </r>
  </si>
  <si>
    <t>29  stycznia 2024r</t>
  </si>
  <si>
    <t>Panująca sytuacja geopolityczna, inflacja wzros cen towarów i usług powoduje, iż wielu przedsiebiorców ma poważny problem z utrzymaniem swoich przedsiębiorstw, szczególnie osoby które rozpoczęły swoja działalność w ostatnich latac. Dotyczy to również osób, które sa na etapie podpisywania umów i stoją przed dylematem czy podejmować ryzyko i uruchamiać swoje przedsiębiorstwa. Sytuacja ta może mieć poważny wpływ na zamykanie rozpoczętych działalności oraz być przyczyną z rezygnowania podpisania umów na rozpoczęcie działalności.</t>
  </si>
  <si>
    <t xml:space="preserve">Obecna sytuacja gospodarcza — w tym wciąż wysoka inflacja i związany z nią szybszy wzrost wynagrodzeń oraz podwyżki stóp procentowych NBP — wpływa na obciążenia przedsiębiorców.  W ostatnich latach składki z działalności, liczone od prognozowanego przez rząd przeciętnego wynagrodzenia, gwałtownie rosną.  Efekt to  zamykanie przedsiębiorstw, lub borykanie się z poważnymi problemami finansowymi. W obszarze energii minął kolejny rok  pod znakiem wzrostu cen prądu i niemal wszystkich jej nośników.  Dotyczy to również wzrostu cen gazu.  
Wszystkie te czynniki  mogą wpływać na realizację operacji i osiągnięcie zakładanych wskaźników w ramach realizowanej przez naszą LGD strategii rozwoju lokalnego kierowanego przez lokalną społeczność. To również wynika z naszych ankiet monitorujacych. 
</t>
  </si>
  <si>
    <r>
      <rPr>
        <b/>
        <sz val="12"/>
        <rFont val="Times New Roman"/>
        <family val="1"/>
        <charset val="238"/>
      </rPr>
      <t>Przedsięwzięcie 1.1.1</t>
    </r>
    <r>
      <rPr>
        <sz val="12"/>
        <rFont val="Times New Roman"/>
        <family val="1"/>
        <charset val="238"/>
      </rPr>
      <t xml:space="preserve"> Mechanizmy współpracy społecznej, obywatelskiej, gospodarczej i ekologicznej.</t>
    </r>
  </si>
  <si>
    <r>
      <rPr>
        <b/>
        <sz val="12"/>
        <rFont val="Times New Roman"/>
        <family val="1"/>
        <charset val="238"/>
      </rPr>
      <t>Przedsięwzięcie 1.1.2</t>
    </r>
    <r>
      <rPr>
        <sz val="12"/>
        <rFont val="Times New Roman"/>
        <family val="1"/>
        <charset val="238"/>
      </rPr>
      <t xml:space="preserve"> Organizacja form aktywności osób defaworyzowanych</t>
    </r>
  </si>
  <si>
    <r>
      <rPr>
        <b/>
        <sz val="12"/>
        <rFont val="Times New Roman"/>
        <family val="1"/>
        <charset val="238"/>
      </rPr>
      <t xml:space="preserve">Przedsięwzięcie 1.2.1 </t>
    </r>
    <r>
      <rPr>
        <sz val="12"/>
        <rFont val="Times New Roman"/>
        <family val="1"/>
        <charset val="238"/>
      </rPr>
      <t>Dobre praktyki w zakresie aktywności zawodowej</t>
    </r>
  </si>
  <si>
    <r>
      <rPr>
        <b/>
        <sz val="12"/>
        <rFont val="Times New Roman"/>
        <family val="1"/>
        <charset val="238"/>
      </rPr>
      <t xml:space="preserve">Przedsięwzięcie 1.2.2 </t>
    </r>
    <r>
      <rPr>
        <sz val="12"/>
        <rFont val="Times New Roman"/>
        <family val="1"/>
        <charset val="238"/>
      </rPr>
      <t>Kluby aktywności osób defaworyzowanych na rynku pracy</t>
    </r>
  </si>
  <si>
    <r>
      <rPr>
        <b/>
        <sz val="12"/>
        <rFont val="Times New Roman"/>
        <family val="1"/>
        <charset val="238"/>
      </rPr>
      <t>Przedsięwzięcie 1.3.1</t>
    </r>
    <r>
      <rPr>
        <sz val="12"/>
        <rFont val="Times New Roman"/>
        <family val="1"/>
        <charset val="238"/>
      </rPr>
      <t xml:space="preserve"> Świetlica wiejska miejscem aktywizacji edukacyjnej.</t>
    </r>
  </si>
  <si>
    <r>
      <rPr>
        <b/>
        <sz val="12"/>
        <rFont val="Times New Roman"/>
        <family val="1"/>
        <charset val="238"/>
      </rPr>
      <t xml:space="preserve">Przedsięwzięcie 1.3.2 </t>
    </r>
    <r>
      <rPr>
        <sz val="12"/>
        <rFont val="Times New Roman"/>
        <family val="1"/>
        <charset val="238"/>
      </rPr>
      <t>Adaptacja istniejącej infrastruktury na Miejsca Aktywności Lokalnej (MAL).</t>
    </r>
  </si>
  <si>
    <r>
      <rPr>
        <b/>
        <sz val="12"/>
        <rFont val="Times New Roman"/>
        <family val="1"/>
        <charset val="238"/>
      </rPr>
      <t>Przedsięwzięcie 1.3.3</t>
    </r>
    <r>
      <rPr>
        <sz val="12"/>
        <rFont val="Times New Roman"/>
        <family val="1"/>
        <charset val="238"/>
      </rPr>
      <t xml:space="preserve"> System wsparcia dla aktywności</t>
    </r>
  </si>
  <si>
    <r>
      <rPr>
        <b/>
        <sz val="10"/>
        <rFont val="Calibri"/>
        <family val="2"/>
        <charset val="238"/>
        <scheme val="minor"/>
      </rPr>
      <t>W przypadku PROW 2014 – 2020</t>
    </r>
    <r>
      <rPr>
        <sz val="10"/>
        <rFont val="Calibri"/>
        <family val="2"/>
        <charset val="238"/>
        <scheme val="minor"/>
      </rPr>
      <t>:  Dane w kolumnie „Realizacja budżetu celów ogólnych”, "Realizacja budżetu celów szczegółowych" oraz „Realizacja budżetu przedsięwzięć. Pomoc wypłacona” należy dla poddziałania 19.2 oraz 19.3 podać narastająco i powinny obejmować wyłącznie środki dotyczące operacji zakończonych, dla których płatność końcowa/druga transza (dotyczy premii na podejmowanie działalności gospodarczej) została wypłacona beneficjentowi, w przypadku poddziałania 19.4 dane należy podać dla operacji trwających, dla których dokonano  płatności przynajmniej jednej transzy. Dane obejmują także środki własne beneficjentów będących jednostkami sektora finansów publicznych, stanowiące wymagany krajowy wkład środków publicznych.</t>
    </r>
  </si>
  <si>
    <r>
      <t xml:space="preserve"> </t>
    </r>
    <r>
      <rPr>
        <b/>
        <sz val="10"/>
        <rFont val="Calibri"/>
        <family val="2"/>
        <charset val="238"/>
        <scheme val="minor"/>
      </rPr>
      <t>W przypadku EFS</t>
    </r>
    <r>
      <rPr>
        <sz val="10"/>
        <rFont val="Calibri"/>
        <family val="2"/>
        <charset val="238"/>
        <scheme val="minor"/>
      </rPr>
      <t>: Pod uwagę należy brać operacje/etapy operacji, dla których zatwierdzone zostały  do 31 grudnia wydatki kwalifikowalne w ramach wniosków o płatność.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</si>
</sst>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
    <numFmt numFmtId="165" formatCode="#,##0.00\ _z_ł"/>
  </numFmts>
  <fonts count="66" x14ac:knownFonts="1">
    <font>
      <sz val="11"/>
      <color theme="1"/>
      <name val="Calibri"/>
      <family val="2"/>
      <charset val="238"/>
      <scheme val="minor"/>
    </font>
    <font>
      <sz val="24"/>
      <color theme="1"/>
      <name val="Calibri"/>
      <family val="2"/>
      <charset val="238"/>
      <scheme val="minor"/>
    </font>
    <font>
      <b/>
      <sz val="11"/>
      <color theme="1"/>
      <name val="Calibri"/>
      <family val="2"/>
      <charset val="238"/>
    </font>
    <font>
      <b/>
      <sz val="10"/>
      <color theme="1"/>
      <name val="Calibri"/>
      <family val="2"/>
      <charset val="238"/>
      <scheme val="minor"/>
    </font>
    <font>
      <sz val="8"/>
      <color theme="1"/>
      <name val="Times New Roman"/>
      <family val="1"/>
      <charset val="238"/>
    </font>
    <font>
      <b/>
      <sz val="11"/>
      <name val="Calibri"/>
      <family val="2"/>
      <charset val="238"/>
      <scheme val="minor"/>
    </font>
    <font>
      <u/>
      <sz val="11"/>
      <color theme="10"/>
      <name val="Calibri"/>
      <family val="2"/>
      <charset val="238"/>
      <scheme val="minor"/>
    </font>
    <font>
      <sz val="11"/>
      <name val="Calibri"/>
      <family val="2"/>
      <charset val="238"/>
      <scheme val="minor"/>
    </font>
    <font>
      <sz val="11"/>
      <color rgb="FF000000"/>
      <name val="Calibri"/>
      <family val="2"/>
      <charset val="238"/>
      <scheme val="minor"/>
    </font>
    <font>
      <i/>
      <sz val="11"/>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1"/>
      <name val="Calibri"/>
      <family val="2"/>
      <charset val="238"/>
    </font>
    <font>
      <u/>
      <sz val="11"/>
      <name val="Calibri"/>
      <family val="2"/>
      <charset val="238"/>
      <scheme val="minor"/>
    </font>
    <font>
      <sz val="10"/>
      <name val="Calibri"/>
      <family val="2"/>
      <charset val="238"/>
      <scheme val="minor"/>
    </font>
    <font>
      <sz val="11"/>
      <color rgb="FFFF0000"/>
      <name val="Calibri"/>
      <family val="2"/>
      <charset val="238"/>
      <scheme val="minor"/>
    </font>
    <font>
      <sz val="11"/>
      <color theme="1"/>
      <name val="Calibri"/>
      <family val="2"/>
      <charset val="238"/>
      <scheme val="minor"/>
    </font>
    <font>
      <b/>
      <sz val="18"/>
      <color theme="1"/>
      <name val="Calibri"/>
      <family val="2"/>
      <charset val="238"/>
      <scheme val="minor"/>
    </font>
    <font>
      <b/>
      <sz val="10"/>
      <name val="Calibri"/>
      <family val="2"/>
      <charset val="238"/>
      <scheme val="minor"/>
    </font>
    <font>
      <b/>
      <sz val="12"/>
      <name val="Calibri"/>
      <family val="2"/>
      <charset val="238"/>
      <scheme val="minor"/>
    </font>
    <font>
      <sz val="12"/>
      <name val="Calibri"/>
      <family val="2"/>
      <charset val="238"/>
      <scheme val="minor"/>
    </font>
    <font>
      <sz val="11"/>
      <color theme="1"/>
      <name val="Times New Roman"/>
      <family val="1"/>
      <charset val="238"/>
    </font>
    <font>
      <b/>
      <sz val="11"/>
      <name val="Times New Roman"/>
      <family val="1"/>
      <charset val="238"/>
    </font>
    <font>
      <b/>
      <sz val="24"/>
      <name val="Calibri"/>
      <family val="2"/>
      <charset val="238"/>
      <scheme val="minor"/>
    </font>
    <font>
      <b/>
      <i/>
      <sz val="11"/>
      <color theme="1"/>
      <name val="Calibri"/>
      <family val="2"/>
      <charset val="238"/>
      <scheme val="minor"/>
    </font>
    <font>
      <sz val="9"/>
      <name val="Calibri"/>
      <family val="2"/>
      <charset val="238"/>
      <scheme val="minor"/>
    </font>
    <font>
      <sz val="16"/>
      <color theme="1"/>
      <name val="Calibri"/>
      <family val="2"/>
      <charset val="238"/>
      <scheme val="minor"/>
    </font>
    <font>
      <b/>
      <sz val="16"/>
      <color theme="1"/>
      <name val="Calibri"/>
      <family val="2"/>
      <charset val="238"/>
    </font>
    <font>
      <b/>
      <sz val="16"/>
      <color theme="1"/>
      <name val="Calibri"/>
      <family val="2"/>
      <charset val="238"/>
      <scheme val="minor"/>
    </font>
    <font>
      <b/>
      <sz val="16"/>
      <name val="Calibri"/>
      <family val="2"/>
      <charset val="238"/>
      <scheme val="minor"/>
    </font>
    <font>
      <sz val="16"/>
      <name val="Calibri"/>
      <family val="2"/>
      <charset val="238"/>
      <scheme val="minor"/>
    </font>
    <font>
      <b/>
      <sz val="16"/>
      <name val="Calibri"/>
      <family val="2"/>
      <charset val="238"/>
    </font>
    <font>
      <sz val="11"/>
      <name val="Times New Roman"/>
      <family val="1"/>
      <charset val="238"/>
    </font>
    <font>
      <b/>
      <sz val="11"/>
      <color rgb="FFFF0000"/>
      <name val="Times New Roman"/>
      <family val="1"/>
      <charset val="238"/>
    </font>
    <font>
      <sz val="11"/>
      <color rgb="FFFF0000"/>
      <name val="Times New Roman"/>
      <family val="1"/>
      <charset val="238"/>
    </font>
    <font>
      <b/>
      <sz val="12"/>
      <name val="Times New Roman"/>
      <family val="1"/>
      <charset val="238"/>
    </font>
    <font>
      <b/>
      <u/>
      <sz val="12"/>
      <name val="Times New Roman"/>
      <family val="1"/>
      <charset val="238"/>
    </font>
    <font>
      <sz val="12"/>
      <name val="Times New Roman"/>
      <family val="1"/>
      <charset val="238"/>
    </font>
    <font>
      <b/>
      <sz val="11"/>
      <name val="Calibri"/>
      <family val="2"/>
      <charset val="238"/>
    </font>
    <font>
      <b/>
      <sz val="14"/>
      <name val="Calibri"/>
      <family val="2"/>
      <charset val="238"/>
      <scheme val="minor"/>
    </font>
    <font>
      <sz val="14"/>
      <name val="Calibri"/>
      <family val="2"/>
      <charset val="238"/>
      <scheme val="minor"/>
    </font>
    <font>
      <i/>
      <sz val="11"/>
      <name val="Calibri"/>
      <family val="2"/>
      <charset val="238"/>
      <scheme val="minor"/>
    </font>
    <font>
      <b/>
      <i/>
      <sz val="12"/>
      <name val="Calibri"/>
      <family val="2"/>
      <charset val="238"/>
      <scheme val="minor"/>
    </font>
    <font>
      <b/>
      <i/>
      <sz val="14"/>
      <color rgb="FFFFFF00"/>
      <name val="Calibri"/>
      <family val="2"/>
      <charset val="238"/>
      <scheme val="minor"/>
    </font>
    <font>
      <b/>
      <i/>
      <sz val="14"/>
      <color theme="1"/>
      <name val="Calibri"/>
      <family val="2"/>
      <charset val="238"/>
      <scheme val="minor"/>
    </font>
    <font>
      <b/>
      <i/>
      <sz val="14"/>
      <color rgb="FFFF0000"/>
      <name val="Calibri"/>
      <family val="2"/>
      <charset val="238"/>
      <scheme val="minor"/>
    </font>
    <font>
      <b/>
      <i/>
      <sz val="14"/>
      <color theme="5" tint="-0.249977111117893"/>
      <name val="Calibri"/>
      <family val="2"/>
      <charset val="238"/>
      <scheme val="minor"/>
    </font>
    <font>
      <b/>
      <i/>
      <sz val="18"/>
      <color theme="1" tint="4.9989318521683403E-2"/>
      <name val="Calibri"/>
      <family val="2"/>
      <charset val="238"/>
      <scheme val="minor"/>
    </font>
    <font>
      <b/>
      <i/>
      <sz val="16"/>
      <color theme="1"/>
      <name val="Calibri"/>
      <family val="2"/>
      <charset val="238"/>
      <scheme val="minor"/>
    </font>
    <font>
      <b/>
      <i/>
      <sz val="14"/>
      <color theme="9" tint="0.39997558519241921"/>
      <name val="Calibri"/>
      <family val="2"/>
      <charset val="238"/>
      <scheme val="minor"/>
    </font>
    <font>
      <b/>
      <sz val="16"/>
      <color theme="9" tint="0.39997558519241921"/>
      <name val="Calibri"/>
      <family val="2"/>
      <charset val="238"/>
      <scheme val="minor"/>
    </font>
    <font>
      <b/>
      <sz val="16"/>
      <color theme="9" tint="0.39997558519241921"/>
      <name val="Calibri"/>
      <family val="2"/>
      <charset val="238"/>
    </font>
    <font>
      <b/>
      <sz val="14"/>
      <name val="Times New Roman"/>
      <family val="1"/>
      <charset val="238"/>
    </font>
    <font>
      <sz val="14"/>
      <name val="Times New Roman"/>
      <family val="1"/>
      <charset val="238"/>
    </font>
    <font>
      <b/>
      <sz val="11"/>
      <color theme="7" tint="-0.499984740745262"/>
      <name val="Calibri"/>
      <family val="2"/>
      <charset val="238"/>
      <scheme val="minor"/>
    </font>
    <font>
      <b/>
      <sz val="11"/>
      <color theme="1" tint="4.9989318521683403E-2"/>
      <name val="Calibri"/>
      <family val="2"/>
      <charset val="238"/>
      <scheme val="minor"/>
    </font>
    <font>
      <b/>
      <sz val="11"/>
      <color rgb="FFFF0000"/>
      <name val="Calibri"/>
      <family val="2"/>
      <charset val="238"/>
      <scheme val="minor"/>
    </font>
    <font>
      <b/>
      <sz val="11"/>
      <color rgb="FFFFFF00"/>
      <name val="Calibri"/>
      <family val="2"/>
      <charset val="238"/>
      <scheme val="minor"/>
    </font>
    <font>
      <b/>
      <sz val="11"/>
      <color theme="3" tint="-0.249977111117893"/>
      <name val="Calibri"/>
      <family val="2"/>
      <charset val="238"/>
      <scheme val="minor"/>
    </font>
    <font>
      <sz val="14"/>
      <color rgb="FFFF0000"/>
      <name val="Calibri"/>
      <family val="2"/>
      <charset val="238"/>
      <scheme val="minor"/>
    </font>
    <font>
      <sz val="12"/>
      <color rgb="FFFF0000"/>
      <name val="Calibri"/>
      <family val="2"/>
      <charset val="238"/>
      <scheme val="minor"/>
    </font>
    <font>
      <b/>
      <sz val="16"/>
      <color theme="7" tint="-0.499984740745262"/>
      <name val="Calibri"/>
      <family val="2"/>
      <charset val="238"/>
      <scheme val="minor"/>
    </font>
    <font>
      <b/>
      <i/>
      <sz val="14"/>
      <name val="Calibri"/>
      <family val="2"/>
      <charset val="238"/>
      <scheme val="minor"/>
    </font>
    <font>
      <b/>
      <sz val="18"/>
      <name val="Calibri"/>
      <family val="2"/>
      <charset val="238"/>
      <scheme val="minor"/>
    </font>
    <font>
      <b/>
      <i/>
      <sz val="14"/>
      <color theme="8" tint="0.39997558519241921"/>
      <name val="Calibri"/>
      <family val="2"/>
      <charset val="238"/>
      <scheme val="minor"/>
    </font>
    <font>
      <b/>
      <sz val="14"/>
      <color rgb="FFFF0000"/>
      <name val="Times New Roman"/>
      <family val="1"/>
      <charset val="238"/>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6"/>
        <bgColor indexed="64"/>
      </patternFill>
    </fill>
    <fill>
      <patternFill patternType="solid">
        <fgColor rgb="FFFF0000"/>
        <bgColor indexed="64"/>
      </patternFill>
    </fill>
    <fill>
      <patternFill patternType="solid">
        <fgColor theme="3"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xf numFmtId="9" fontId="16" fillId="0" borderId="0" applyFont="0" applyFill="0" applyBorder="0" applyAlignment="0" applyProtection="0"/>
  </cellStyleXfs>
  <cellXfs count="744">
    <xf numFmtId="0" fontId="0" fillId="0" borderId="0" xfId="0"/>
    <xf numFmtId="0" fontId="0" fillId="0" borderId="0" xfId="0" applyAlignment="1">
      <alignment horizontal="center"/>
    </xf>
    <xf numFmtId="0" fontId="1" fillId="0" borderId="0" xfId="0" applyFont="1"/>
    <xf numFmtId="0" fontId="0" fillId="0" borderId="0" xfId="0" applyFont="1"/>
    <xf numFmtId="0" fontId="4"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6" fillId="0" borderId="0" xfId="1" applyAlignment="1">
      <alignment vertical="center"/>
    </xf>
    <xf numFmtId="0" fontId="0" fillId="0" borderId="1" xfId="0" applyFont="1" applyBorder="1" applyAlignment="1">
      <alignment horizontal="center" wrapText="1"/>
    </xf>
    <xf numFmtId="0" fontId="0" fillId="0" borderId="2" xfId="0" applyFont="1" applyBorder="1" applyAlignment="1">
      <alignment horizontal="center" vertical="center" wrapText="1"/>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0" fillId="0" borderId="0" xfId="0" applyFont="1" applyAlignment="1">
      <alignment horizontal="left" vertical="center" wrapText="1"/>
    </xf>
    <xf numFmtId="0" fontId="0" fillId="0" borderId="0" xfId="0" applyAlignment="1">
      <alignment wrapText="1"/>
    </xf>
    <xf numFmtId="0" fontId="9" fillId="0" borderId="0" xfId="0" applyFont="1" applyAlignment="1">
      <alignment horizontal="left" vertical="center" wrapText="1"/>
    </xf>
    <xf numFmtId="0" fontId="0" fillId="0" borderId="0" xfId="0" applyAlignment="1">
      <alignment horizontal="left" vertical="center"/>
    </xf>
    <xf numFmtId="0" fontId="0" fillId="0" borderId="0" xfId="0" applyFont="1" applyAlignment="1"/>
    <xf numFmtId="0" fontId="11" fillId="13" borderId="1" xfId="0" applyFont="1" applyFill="1" applyBorder="1"/>
    <xf numFmtId="0" fontId="0" fillId="0" borderId="5" xfId="0" applyBorder="1"/>
    <xf numFmtId="0" fontId="0" fillId="0" borderId="6" xfId="0" applyBorder="1"/>
    <xf numFmtId="0" fontId="0" fillId="0" borderId="7" xfId="0" applyBorder="1"/>
    <xf numFmtId="0" fontId="0" fillId="0" borderId="0" xfId="0" applyFill="1" applyAlignment="1"/>
    <xf numFmtId="0" fontId="0" fillId="0" borderId="0" xfId="0" applyAlignment="1">
      <alignment horizontal="right"/>
    </xf>
    <xf numFmtId="0" fontId="0" fillId="7"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13" borderId="1" xfId="0" applyFont="1" applyFill="1" applyBorder="1"/>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7" fillId="0" borderId="1"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wrapText="1"/>
    </xf>
    <xf numFmtId="0" fontId="13" fillId="0" borderId="0" xfId="1" applyFont="1" applyAlignment="1">
      <alignment vertical="center"/>
    </xf>
    <xf numFmtId="0" fontId="0" fillId="0" borderId="0" xfId="0" applyAlignment="1">
      <alignment horizontal="center" vertical="center"/>
    </xf>
    <xf numFmtId="0" fontId="0" fillId="0" borderId="0" xfId="0" applyFont="1" applyBorder="1"/>
    <xf numFmtId="0" fontId="11" fillId="0" borderId="0" xfId="0" applyFont="1"/>
    <xf numFmtId="0" fontId="0" fillId="0" borderId="0" xfId="0" applyFont="1" applyBorder="1" applyAlignment="1">
      <alignment horizontal="center" vertical="center"/>
    </xf>
    <xf numFmtId="0" fontId="15" fillId="0" borderId="1" xfId="0" applyFont="1" applyBorder="1" applyAlignment="1">
      <alignment horizontal="center" vertical="center" wrapText="1"/>
    </xf>
    <xf numFmtId="0" fontId="1" fillId="0" borderId="55" xfId="0" applyFont="1" applyBorder="1" applyAlignment="1">
      <alignment horizontal="center"/>
    </xf>
    <xf numFmtId="0" fontId="0" fillId="2" borderId="16" xfId="0" applyFill="1" applyBorder="1" applyAlignment="1">
      <alignment horizontal="center" vertical="center"/>
    </xf>
    <xf numFmtId="0" fontId="1" fillId="0" borderId="0" xfId="0" applyFont="1" applyAlignment="1">
      <alignment horizontal="center" vertical="center"/>
    </xf>
    <xf numFmtId="0" fontId="11" fillId="0" borderId="50" xfId="0" applyFont="1" applyBorder="1" applyAlignment="1">
      <alignment horizontal="center" vertical="center"/>
    </xf>
    <xf numFmtId="0" fontId="17" fillId="2" borderId="16" xfId="0" applyFont="1" applyFill="1" applyBorder="1" applyAlignment="1">
      <alignment horizontal="center" vertical="center"/>
    </xf>
    <xf numFmtId="0" fontId="11" fillId="0" borderId="49" xfId="0" applyFont="1" applyBorder="1" applyAlignment="1">
      <alignment horizontal="center" vertical="center"/>
    </xf>
    <xf numFmtId="0" fontId="11" fillId="2" borderId="16" xfId="0" applyFont="1" applyFill="1" applyBorder="1" applyAlignment="1">
      <alignment horizontal="center" vertical="center"/>
    </xf>
    <xf numFmtId="0" fontId="0" fillId="0" borderId="0" xfId="0" applyAlignment="1">
      <alignment horizontal="left"/>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0" fillId="0" borderId="0" xfId="0" applyAlignment="1">
      <alignment horizontal="right" vertical="center"/>
    </xf>
    <xf numFmtId="0" fontId="0" fillId="0" borderId="0" xfId="0" applyFont="1" applyBorder="1" applyAlignment="1">
      <alignment vertical="center" wrapText="1"/>
    </xf>
    <xf numFmtId="0" fontId="2" fillId="4"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11" fillId="0" borderId="1" xfId="0" applyFont="1" applyBorder="1" applyAlignment="1">
      <alignment horizontal="center" vertical="center"/>
    </xf>
    <xf numFmtId="0" fontId="24" fillId="0" borderId="1" xfId="0" applyFont="1" applyBorder="1" applyAlignment="1">
      <alignment horizontal="center" vertical="center" wrapText="1"/>
    </xf>
    <xf numFmtId="0" fontId="26" fillId="0" borderId="0" xfId="0" applyFont="1"/>
    <xf numFmtId="0" fontId="27" fillId="6" borderId="0" xfId="0" applyFont="1" applyFill="1" applyBorder="1" applyAlignment="1">
      <alignment horizontal="center" vertical="center" wrapText="1"/>
    </xf>
    <xf numFmtId="0" fontId="26" fillId="0" borderId="0" xfId="0" applyFont="1" applyAlignment="1">
      <alignment vertical="center"/>
    </xf>
    <xf numFmtId="0" fontId="29" fillId="13" borderId="0" xfId="0" applyFont="1" applyFill="1" applyBorder="1" applyAlignment="1">
      <alignment horizontal="left" vertical="center"/>
    </xf>
    <xf numFmtId="0" fontId="29" fillId="13" borderId="1" xfId="0" applyFont="1" applyFill="1" applyBorder="1" applyAlignment="1">
      <alignment horizontal="center" vertical="center"/>
    </xf>
    <xf numFmtId="0" fontId="14" fillId="0" borderId="0" xfId="0" applyFont="1" applyBorder="1" applyAlignment="1">
      <alignment horizontal="center" vertical="center"/>
    </xf>
    <xf numFmtId="0" fontId="14" fillId="0" borderId="0" xfId="0" applyFont="1" applyAlignment="1">
      <alignment horizontal="center" vertical="center"/>
    </xf>
    <xf numFmtId="0" fontId="30" fillId="0" borderId="0" xfId="0" applyFont="1" applyAlignment="1">
      <alignment vertical="center"/>
    </xf>
    <xf numFmtId="2" fontId="18" fillId="0" borderId="0" xfId="0" applyNumberFormat="1" applyFont="1" applyBorder="1" applyAlignment="1">
      <alignment horizontal="center" vertical="center"/>
    </xf>
    <xf numFmtId="0" fontId="30" fillId="0" borderId="0" xfId="0" applyFont="1"/>
    <xf numFmtId="0" fontId="5" fillId="0" borderId="0" xfId="0" applyFont="1"/>
    <xf numFmtId="2" fontId="18"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xf numFmtId="0" fontId="29" fillId="13" borderId="5" xfId="0" applyFont="1" applyFill="1" applyBorder="1" applyAlignment="1">
      <alignment vertical="center"/>
    </xf>
    <xf numFmtId="0" fontId="29" fillId="13" borderId="6" xfId="0" applyFont="1" applyFill="1" applyBorder="1" applyAlignment="1">
      <alignment vertical="center"/>
    </xf>
    <xf numFmtId="0" fontId="11" fillId="0" borderId="0" xfId="0" applyFont="1" applyAlignment="1"/>
    <xf numFmtId="0" fontId="25" fillId="0" borderId="0" xfId="0" applyFont="1" applyAlignment="1"/>
    <xf numFmtId="0" fontId="0" fillId="15" borderId="0" xfId="0" applyFont="1" applyFill="1" applyAlignment="1"/>
    <xf numFmtId="0" fontId="0" fillId="15" borderId="0" xfId="0" applyFont="1" applyFill="1" applyBorder="1"/>
    <xf numFmtId="0" fontId="0" fillId="15" borderId="0" xfId="0" applyFont="1" applyFill="1"/>
    <xf numFmtId="0" fontId="25" fillId="0" borderId="0" xfId="0" applyFont="1"/>
    <xf numFmtId="0" fontId="25" fillId="0" borderId="0" xfId="0" applyFont="1" applyBorder="1"/>
    <xf numFmtId="0" fontId="14" fillId="0" borderId="0" xfId="0" applyFont="1"/>
    <xf numFmtId="0" fontId="7" fillId="15" borderId="0" xfId="0" applyFont="1" applyFill="1" applyAlignment="1">
      <alignment wrapText="1"/>
    </xf>
    <xf numFmtId="9" fontId="32" fillId="15" borderId="0" xfId="2" applyFont="1" applyFill="1" applyBorder="1" applyAlignment="1">
      <alignment horizontal="center" vertical="center" wrapText="1"/>
    </xf>
    <xf numFmtId="0" fontId="0" fillId="0" borderId="0" xfId="0" applyFont="1" applyAlignment="1">
      <alignment wrapText="1"/>
    </xf>
    <xf numFmtId="9" fontId="34" fillId="15" borderId="0" xfId="2" applyFont="1" applyFill="1" applyBorder="1" applyAlignment="1">
      <alignment horizontal="center" vertical="center" wrapText="1"/>
    </xf>
    <xf numFmtId="9" fontId="21" fillId="0" borderId="0" xfId="2" applyFont="1" applyFill="1" applyBorder="1" applyAlignment="1">
      <alignment horizontal="center" vertical="center" wrapText="1"/>
    </xf>
    <xf numFmtId="9" fontId="33" fillId="0" borderId="0" xfId="2" applyFont="1" applyFill="1" applyBorder="1" applyAlignment="1">
      <alignment horizontal="center" vertical="center" wrapText="1"/>
    </xf>
    <xf numFmtId="9" fontId="22" fillId="4" borderId="0" xfId="2" applyFont="1" applyFill="1" applyBorder="1" applyAlignment="1">
      <alignment horizontal="center" vertical="center" wrapText="1"/>
    </xf>
    <xf numFmtId="9" fontId="32" fillId="17" borderId="0" xfId="2" applyFont="1" applyFill="1" applyBorder="1" applyAlignment="1">
      <alignment horizontal="center" vertical="center" wrapText="1"/>
    </xf>
    <xf numFmtId="0" fontId="5" fillId="0" borderId="0" xfId="0" applyFont="1" applyFill="1" applyBorder="1" applyAlignment="1">
      <alignment horizontal="center" vertical="center" wrapText="1"/>
    </xf>
    <xf numFmtId="0" fontId="20"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2" fontId="19" fillId="0" borderId="0" xfId="0" applyNumberFormat="1" applyFont="1" applyAlignment="1">
      <alignment horizontal="center" vertical="center"/>
    </xf>
    <xf numFmtId="0" fontId="20" fillId="0" borderId="0" xfId="0" applyFont="1" applyAlignment="1">
      <alignment horizontal="center"/>
    </xf>
    <xf numFmtId="0" fontId="19" fillId="0" borderId="0" xfId="0" applyFont="1" applyAlignment="1">
      <alignment horizontal="center"/>
    </xf>
    <xf numFmtId="0" fontId="19" fillId="16" borderId="58" xfId="0" applyFont="1" applyFill="1" applyBorder="1" applyAlignment="1">
      <alignment horizontal="center" vertical="center" wrapText="1"/>
    </xf>
    <xf numFmtId="0" fontId="20" fillId="15" borderId="56" xfId="0" applyFont="1" applyFill="1" applyBorder="1" applyAlignment="1">
      <alignment horizontal="center" vertical="center" wrapText="1"/>
    </xf>
    <xf numFmtId="0" fontId="20" fillId="15" borderId="52" xfId="0" applyFont="1" applyFill="1" applyBorder="1" applyAlignment="1">
      <alignment horizontal="center" vertical="center" wrapText="1"/>
    </xf>
    <xf numFmtId="0" fontId="20" fillId="15" borderId="57" xfId="0" applyFont="1" applyFill="1" applyBorder="1" applyAlignment="1">
      <alignment horizontal="center" vertical="center" wrapText="1"/>
    </xf>
    <xf numFmtId="0" fontId="20" fillId="15" borderId="55" xfId="0" applyFont="1" applyFill="1" applyBorder="1" applyAlignment="1">
      <alignment horizontal="center" vertical="center" wrapText="1"/>
    </xf>
    <xf numFmtId="0" fontId="20" fillId="15" borderId="59" xfId="0" applyFont="1" applyFill="1" applyBorder="1" applyAlignment="1">
      <alignment horizontal="center" vertical="center" wrapText="1"/>
    </xf>
    <xf numFmtId="0" fontId="19" fillId="16" borderId="48" xfId="0" applyFont="1" applyFill="1" applyBorder="1" applyAlignment="1">
      <alignment horizontal="center" vertical="center" wrapText="1"/>
    </xf>
    <xf numFmtId="0" fontId="19" fillId="16" borderId="40" xfId="0" applyFont="1" applyFill="1" applyBorder="1" applyAlignment="1">
      <alignment horizontal="center" vertical="center" wrapText="1"/>
    </xf>
    <xf numFmtId="0" fontId="20" fillId="15" borderId="49" xfId="0" applyFont="1" applyFill="1" applyBorder="1" applyAlignment="1">
      <alignment horizontal="center" vertical="center" wrapText="1"/>
    </xf>
    <xf numFmtId="0" fontId="20" fillId="15" borderId="16" xfId="0" applyFont="1" applyFill="1" applyBorder="1" applyAlignment="1">
      <alignment horizontal="center" vertical="center" wrapText="1"/>
    </xf>
    <xf numFmtId="0" fontId="20" fillId="15" borderId="15" xfId="0" applyFont="1" applyFill="1" applyBorder="1" applyAlignment="1">
      <alignment horizontal="center" vertical="center" wrapText="1"/>
    </xf>
    <xf numFmtId="0" fontId="20" fillId="15" borderId="6" xfId="0" applyFont="1" applyFill="1" applyBorder="1" applyAlignment="1">
      <alignment horizontal="center" vertical="center" wrapText="1"/>
    </xf>
    <xf numFmtId="0" fontId="20" fillId="15" borderId="12" xfId="0" applyFont="1" applyFill="1" applyBorder="1" applyAlignment="1">
      <alignment horizontal="center" vertical="center" wrapText="1"/>
    </xf>
    <xf numFmtId="0" fontId="20" fillId="15" borderId="53" xfId="0" applyFont="1" applyFill="1" applyBorder="1" applyAlignment="1">
      <alignment horizontal="center" vertical="center" wrapText="1"/>
    </xf>
    <xf numFmtId="0" fontId="20" fillId="15" borderId="58" xfId="0" applyFont="1" applyFill="1" applyBorder="1" applyAlignment="1">
      <alignment horizontal="center" vertical="center" wrapText="1"/>
    </xf>
    <xf numFmtId="0" fontId="19" fillId="15" borderId="27" xfId="0" applyFont="1" applyFill="1" applyBorder="1" applyAlignment="1">
      <alignment horizontal="center" vertical="center" wrapText="1"/>
    </xf>
    <xf numFmtId="0" fontId="19" fillId="15" borderId="29" xfId="0" applyFont="1" applyFill="1" applyBorder="1" applyAlignment="1">
      <alignment horizontal="center" vertical="center" wrapText="1"/>
    </xf>
    <xf numFmtId="0" fontId="20" fillId="15" borderId="30" xfId="0" applyFont="1" applyFill="1" applyBorder="1" applyAlignment="1">
      <alignment horizontal="center" vertical="center" wrapText="1"/>
    </xf>
    <xf numFmtId="0" fontId="20" fillId="15" borderId="27" xfId="0" applyFont="1" applyFill="1" applyBorder="1" applyAlignment="1">
      <alignment horizontal="center" vertical="center" wrapText="1"/>
    </xf>
    <xf numFmtId="0" fontId="20" fillId="15" borderId="60" xfId="0" applyFont="1" applyFill="1" applyBorder="1" applyAlignment="1">
      <alignment horizontal="center" vertical="center" wrapText="1"/>
    </xf>
    <xf numFmtId="0" fontId="20" fillId="15" borderId="34" xfId="0" applyFont="1" applyFill="1" applyBorder="1" applyAlignment="1">
      <alignment horizontal="center" vertical="center" wrapText="1"/>
    </xf>
    <xf numFmtId="0" fontId="20" fillId="15" borderId="42" xfId="0" applyFont="1" applyFill="1" applyBorder="1" applyAlignment="1">
      <alignment horizontal="center" vertical="center" wrapText="1"/>
    </xf>
    <xf numFmtId="0" fontId="20" fillId="15" borderId="61" xfId="0" applyFont="1" applyFill="1" applyBorder="1" applyAlignment="1">
      <alignment horizontal="center" vertical="center" wrapText="1"/>
    </xf>
    <xf numFmtId="0" fontId="20" fillId="15" borderId="62"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19" fillId="15" borderId="60"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40" xfId="0" applyFont="1" applyFill="1" applyBorder="1" applyAlignment="1">
      <alignment horizontal="center" vertical="center" wrapText="1"/>
    </xf>
    <xf numFmtId="0" fontId="20" fillId="15" borderId="0" xfId="0" applyFont="1" applyFill="1" applyAlignment="1">
      <alignment horizontal="center"/>
    </xf>
    <xf numFmtId="0" fontId="39" fillId="0" borderId="0" xfId="0" applyFont="1" applyBorder="1" applyAlignment="1">
      <alignment horizontal="center"/>
    </xf>
    <xf numFmtId="0" fontId="39" fillId="2" borderId="58" xfId="0" applyFont="1" applyFill="1" applyBorder="1" applyAlignment="1">
      <alignment horizontal="center" vertical="center" wrapText="1"/>
    </xf>
    <xf numFmtId="0" fontId="39" fillId="15" borderId="58" xfId="0" applyFont="1" applyFill="1" applyBorder="1" applyAlignment="1">
      <alignment horizontal="center" vertical="center" wrapText="1"/>
    </xf>
    <xf numFmtId="0" fontId="39" fillId="15" borderId="59" xfId="0" applyFont="1" applyFill="1" applyBorder="1" applyAlignment="1">
      <alignment horizontal="center" vertical="center" wrapText="1"/>
    </xf>
    <xf numFmtId="0" fontId="39" fillId="15" borderId="56" xfId="0" applyFont="1" applyFill="1" applyBorder="1" applyAlignment="1">
      <alignment horizontal="center" vertical="center" wrapText="1"/>
    </xf>
    <xf numFmtId="0" fontId="39" fillId="15" borderId="52" xfId="0" applyFont="1" applyFill="1" applyBorder="1" applyAlignment="1">
      <alignment horizontal="center" vertical="center" wrapText="1"/>
    </xf>
    <xf numFmtId="0" fontId="39" fillId="15" borderId="57" xfId="0" applyFont="1" applyFill="1" applyBorder="1" applyAlignment="1">
      <alignment horizontal="center" vertical="center" wrapText="1"/>
    </xf>
    <xf numFmtId="0" fontId="39" fillId="15" borderId="51" xfId="0" applyFont="1" applyFill="1" applyBorder="1" applyAlignment="1">
      <alignment horizontal="center" vertical="center" wrapText="1"/>
    </xf>
    <xf numFmtId="0" fontId="39" fillId="15" borderId="53" xfId="0" applyFont="1" applyFill="1" applyBorder="1" applyAlignment="1">
      <alignment horizontal="center" vertical="center" wrapText="1"/>
    </xf>
    <xf numFmtId="0" fontId="39" fillId="2" borderId="16" xfId="0" applyFont="1" applyFill="1" applyBorder="1" applyAlignment="1">
      <alignment horizontal="center" vertical="center" wrapText="1"/>
    </xf>
    <xf numFmtId="0" fontId="39" fillId="15" borderId="30" xfId="0" applyFont="1" applyFill="1" applyBorder="1" applyAlignment="1">
      <alignment horizontal="center" vertical="center" wrapText="1"/>
    </xf>
    <xf numFmtId="0" fontId="39" fillId="15" borderId="29" xfId="0" applyFont="1" applyFill="1" applyBorder="1" applyAlignment="1">
      <alignment horizontal="center" vertical="center" wrapText="1"/>
    </xf>
    <xf numFmtId="0" fontId="39" fillId="15" borderId="27" xfId="0" applyFont="1" applyFill="1" applyBorder="1" applyAlignment="1">
      <alignment horizontal="center" vertical="center" wrapText="1"/>
    </xf>
    <xf numFmtId="0" fontId="39" fillId="15" borderId="28" xfId="0" applyFont="1" applyFill="1" applyBorder="1" applyAlignment="1">
      <alignment horizontal="center" vertical="center" wrapText="1"/>
    </xf>
    <xf numFmtId="0" fontId="40" fillId="0" borderId="0" xfId="0" applyFont="1" applyBorder="1" applyAlignment="1">
      <alignment horizontal="center"/>
    </xf>
    <xf numFmtId="0" fontId="7" fillId="0" borderId="0" xfId="0" applyFont="1" applyBorder="1"/>
    <xf numFmtId="0" fontId="7" fillId="0" borderId="14" xfId="0" applyFont="1" applyBorder="1"/>
    <xf numFmtId="0" fontId="5" fillId="0" borderId="0" xfId="0" applyFont="1" applyBorder="1" applyAlignment="1">
      <alignment horizontal="center" vertical="center"/>
    </xf>
    <xf numFmtId="10" fontId="7" fillId="0" borderId="0" xfId="0" applyNumberFormat="1" applyFont="1" applyBorder="1" applyAlignment="1">
      <alignment horizontal="center" vertical="center"/>
    </xf>
    <xf numFmtId="165" fontId="19" fillId="9" borderId="31" xfId="0" applyNumberFormat="1" applyFont="1" applyFill="1" applyBorder="1" applyAlignment="1">
      <alignment horizontal="center" vertical="center" wrapText="1"/>
    </xf>
    <xf numFmtId="10" fontId="20" fillId="0" borderId="0" xfId="0" applyNumberFormat="1" applyFont="1" applyAlignment="1">
      <alignment horizontal="center" vertical="center"/>
    </xf>
    <xf numFmtId="10" fontId="20" fillId="0" borderId="0" xfId="2" applyNumberFormat="1" applyFont="1" applyAlignment="1">
      <alignment horizontal="center" vertical="center"/>
    </xf>
    <xf numFmtId="0" fontId="5" fillId="0" borderId="0" xfId="0" applyFont="1" applyAlignment="1">
      <alignment horizontal="center" vertical="center"/>
    </xf>
    <xf numFmtId="10" fontId="7" fillId="0" borderId="0" xfId="0" applyNumberFormat="1" applyFont="1" applyAlignment="1">
      <alignment horizontal="center" vertical="center"/>
    </xf>
    <xf numFmtId="10" fontId="7" fillId="0" borderId="0" xfId="2" applyNumberFormat="1" applyFont="1" applyAlignment="1">
      <alignment horizontal="center" vertical="center"/>
    </xf>
    <xf numFmtId="0" fontId="7" fillId="0" borderId="0" xfId="0" applyFont="1" applyAlignment="1">
      <alignment horizontal="center"/>
    </xf>
    <xf numFmtId="0" fontId="7" fillId="0" borderId="0" xfId="0" applyFont="1" applyAlignment="1">
      <alignment horizontal="left"/>
    </xf>
    <xf numFmtId="0" fontId="29" fillId="13" borderId="6" xfId="0" applyFont="1" applyFill="1" applyBorder="1" applyAlignment="1">
      <alignment horizontal="left" vertical="center"/>
    </xf>
    <xf numFmtId="0" fontId="29" fillId="13" borderId="6" xfId="0" applyFont="1" applyFill="1" applyBorder="1" applyAlignment="1">
      <alignment horizontal="center" vertical="center"/>
    </xf>
    <xf numFmtId="0" fontId="29" fillId="13" borderId="7" xfId="0" applyFont="1" applyFill="1" applyBorder="1" applyAlignment="1">
      <alignment vertical="center"/>
    </xf>
    <xf numFmtId="0" fontId="41"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7" fillId="5" borderId="1" xfId="0" applyFont="1" applyFill="1" applyBorder="1" applyAlignment="1">
      <alignment horizontal="center" vertical="center"/>
    </xf>
    <xf numFmtId="0" fontId="7" fillId="7" borderId="1" xfId="0" applyFont="1" applyFill="1" applyBorder="1" applyAlignment="1">
      <alignment horizontal="center" vertical="center"/>
    </xf>
    <xf numFmtId="0" fontId="19" fillId="0" borderId="0" xfId="0"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Alignment="1">
      <alignment horizontal="justify" vertical="center" wrapText="1"/>
    </xf>
    <xf numFmtId="0" fontId="19" fillId="0" borderId="0" xfId="0" applyFont="1" applyAlignment="1">
      <alignment wrapText="1"/>
    </xf>
    <xf numFmtId="0" fontId="19" fillId="0" borderId="0" xfId="0" applyFont="1" applyAlignment="1">
      <alignment horizontal="left" wrapText="1"/>
    </xf>
    <xf numFmtId="0" fontId="19" fillId="0" borderId="0" xfId="0" applyFont="1" applyAlignment="1">
      <alignment horizontal="left" vertical="center"/>
    </xf>
    <xf numFmtId="0" fontId="19" fillId="0" borderId="0" xfId="0" applyFont="1" applyAlignment="1">
      <alignment vertical="center" wrapText="1"/>
    </xf>
    <xf numFmtId="0" fontId="19" fillId="0" borderId="0" xfId="0" applyFont="1" applyFill="1" applyAlignment="1">
      <alignment horizontal="left" vertical="center"/>
    </xf>
    <xf numFmtId="0" fontId="19" fillId="0" borderId="0" xfId="0" applyFont="1" applyFill="1" applyAlignment="1">
      <alignment vertical="center"/>
    </xf>
    <xf numFmtId="0" fontId="19" fillId="0" borderId="0" xfId="0" applyFont="1" applyFill="1" applyAlignment="1">
      <alignment horizontal="center" vertical="center"/>
    </xf>
    <xf numFmtId="0" fontId="19" fillId="0" borderId="0" xfId="0" applyFont="1" applyAlignment="1">
      <alignment horizontal="justify" vertical="center"/>
    </xf>
    <xf numFmtId="0" fontId="19" fillId="0" borderId="0" xfId="0" applyFont="1"/>
    <xf numFmtId="0" fontId="19" fillId="0" borderId="0" xfId="0" applyFont="1" applyAlignment="1">
      <alignment horizontal="left"/>
    </xf>
    <xf numFmtId="0" fontId="7" fillId="15" borderId="0" xfId="0" applyFont="1" applyFill="1" applyBorder="1"/>
    <xf numFmtId="0" fontId="7" fillId="15" borderId="0" xfId="0" applyFont="1" applyFill="1"/>
    <xf numFmtId="0" fontId="7" fillId="15" borderId="0" xfId="0" applyFont="1" applyFill="1" applyAlignment="1"/>
    <xf numFmtId="0" fontId="39" fillId="15" borderId="16" xfId="0" applyFont="1" applyFill="1" applyBorder="1" applyAlignment="1">
      <alignment horizontal="center" vertical="center" wrapText="1"/>
    </xf>
    <xf numFmtId="0" fontId="19" fillId="15" borderId="16" xfId="0" applyFont="1" applyFill="1" applyBorder="1" applyAlignment="1">
      <alignment horizontal="center" vertical="center" wrapText="1"/>
    </xf>
    <xf numFmtId="0" fontId="19" fillId="15" borderId="31" xfId="0" applyFont="1" applyFill="1" applyBorder="1" applyAlignment="1">
      <alignment horizontal="center" vertical="center" wrapText="1"/>
    </xf>
    <xf numFmtId="0" fontId="19" fillId="15" borderId="15" xfId="0" applyFont="1" applyFill="1" applyBorder="1" applyAlignment="1">
      <alignment horizontal="center" vertical="center" wrapText="1"/>
    </xf>
    <xf numFmtId="0" fontId="19" fillId="15" borderId="6" xfId="0" applyFont="1" applyFill="1" applyBorder="1" applyAlignment="1">
      <alignment horizontal="center" vertical="center" wrapText="1"/>
    </xf>
    <xf numFmtId="0" fontId="45" fillId="17" borderId="1" xfId="0" applyFont="1" applyFill="1" applyBorder="1" applyAlignment="1">
      <alignment horizontal="left" vertical="center" wrapText="1"/>
    </xf>
    <xf numFmtId="0" fontId="44" fillId="0" borderId="0" xfId="0" applyFont="1" applyAlignment="1">
      <alignment horizontal="left" vertical="center" wrapText="1"/>
    </xf>
    <xf numFmtId="0" fontId="43" fillId="15" borderId="1" xfId="0" applyFont="1" applyFill="1" applyBorder="1" applyAlignment="1">
      <alignment horizontal="left" vertical="center" wrapText="1"/>
    </xf>
    <xf numFmtId="49" fontId="43" fillId="15" borderId="1" xfId="0" applyNumberFormat="1" applyFont="1" applyFill="1" applyBorder="1" applyAlignment="1">
      <alignment horizontal="left" vertical="center" wrapText="1"/>
    </xf>
    <xf numFmtId="16" fontId="43" fillId="15" borderId="1" xfId="0" applyNumberFormat="1" applyFont="1" applyFill="1" applyBorder="1" applyAlignment="1">
      <alignment horizontal="left" vertical="center" wrapText="1"/>
    </xf>
    <xf numFmtId="49" fontId="43" fillId="9" borderId="1" xfId="0" applyNumberFormat="1" applyFont="1" applyFill="1" applyBorder="1" applyAlignment="1">
      <alignment horizontal="left" vertical="center" wrapText="1"/>
    </xf>
    <xf numFmtId="2" fontId="47" fillId="10" borderId="1" xfId="0" applyNumberFormat="1" applyFont="1" applyFill="1" applyBorder="1" applyAlignment="1">
      <alignment horizontal="left" vertical="center" wrapText="1"/>
    </xf>
    <xf numFmtId="0" fontId="46" fillId="19" borderId="1" xfId="0" applyFont="1" applyFill="1" applyBorder="1" applyAlignment="1">
      <alignment horizontal="left" vertical="center" wrapText="1"/>
    </xf>
    <xf numFmtId="0" fontId="46" fillId="15" borderId="1" xfId="0" applyFont="1" applyFill="1" applyBorder="1" applyAlignment="1">
      <alignment horizontal="left" vertical="center" wrapText="1"/>
    </xf>
    <xf numFmtId="0" fontId="45" fillId="15" borderId="1" xfId="0" applyFont="1" applyFill="1" applyBorder="1" applyAlignment="1">
      <alignment horizontal="left" vertical="center" wrapText="1"/>
    </xf>
    <xf numFmtId="0" fontId="19" fillId="15" borderId="33" xfId="0" applyFont="1" applyFill="1" applyBorder="1" applyAlignment="1">
      <alignment horizontal="center" vertical="center" wrapText="1"/>
    </xf>
    <xf numFmtId="0" fontId="19" fillId="15" borderId="40" xfId="0" applyFont="1" applyFill="1" applyBorder="1" applyAlignment="1">
      <alignment horizontal="center" vertical="center" wrapText="1"/>
    </xf>
    <xf numFmtId="0" fontId="20" fillId="15" borderId="33" xfId="0" applyFont="1" applyFill="1" applyBorder="1" applyAlignment="1">
      <alignment horizontal="center" vertical="center" wrapText="1"/>
    </xf>
    <xf numFmtId="0" fontId="20" fillId="15" borderId="40"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15" borderId="0" xfId="0" applyFont="1" applyFill="1" applyBorder="1" applyAlignment="1">
      <alignment horizontal="center" vertical="center" wrapText="1"/>
    </xf>
    <xf numFmtId="0" fontId="20" fillId="15" borderId="31" xfId="0" applyFont="1" applyFill="1" applyBorder="1" applyAlignment="1">
      <alignment horizontal="center" vertical="center" wrapText="1"/>
    </xf>
    <xf numFmtId="0" fontId="20" fillId="15" borderId="29" xfId="0" applyFont="1" applyFill="1" applyBorder="1" applyAlignment="1">
      <alignment horizontal="center" vertical="center" wrapText="1"/>
    </xf>
    <xf numFmtId="0" fontId="20" fillId="15" borderId="28" xfId="0" applyFont="1" applyFill="1" applyBorder="1" applyAlignment="1">
      <alignment horizontal="center" vertical="center" wrapText="1"/>
    </xf>
    <xf numFmtId="0" fontId="19" fillId="15" borderId="49" xfId="0" applyFont="1" applyFill="1" applyBorder="1" applyAlignment="1">
      <alignment horizontal="center" vertical="center" wrapText="1"/>
    </xf>
    <xf numFmtId="0" fontId="19" fillId="15" borderId="48" xfId="0" applyFont="1" applyFill="1" applyBorder="1" applyAlignment="1">
      <alignment horizontal="center" vertical="center" wrapText="1"/>
    </xf>
    <xf numFmtId="0" fontId="20" fillId="15" borderId="0" xfId="0" applyFont="1" applyFill="1" applyBorder="1" applyAlignment="1">
      <alignment horizontal="center" vertical="center" wrapText="1"/>
    </xf>
    <xf numFmtId="0" fontId="20" fillId="15" borderId="48" xfId="0" applyFont="1" applyFill="1" applyBorder="1" applyAlignment="1">
      <alignment horizontal="center" vertical="center" wrapText="1"/>
    </xf>
    <xf numFmtId="0" fontId="48" fillId="0" borderId="0" xfId="0" applyFont="1" applyAlignment="1">
      <alignment horizontal="left" vertical="center" wrapText="1"/>
    </xf>
    <xf numFmtId="0" fontId="40" fillId="0" borderId="0" xfId="0" applyFont="1" applyAlignment="1">
      <alignment horizontal="center"/>
    </xf>
    <xf numFmtId="0" fontId="40" fillId="0" borderId="13" xfId="0" applyFont="1" applyBorder="1" applyAlignment="1">
      <alignment horizontal="center"/>
    </xf>
    <xf numFmtId="0" fontId="19" fillId="16" borderId="54" xfId="0" applyFont="1" applyFill="1" applyBorder="1" applyAlignment="1">
      <alignment horizontal="center" vertical="center" wrapText="1"/>
    </xf>
    <xf numFmtId="0" fontId="19" fillId="16" borderId="47" xfId="0" applyFont="1" applyFill="1" applyBorder="1" applyAlignment="1">
      <alignment horizontal="center" vertical="center" wrapText="1"/>
    </xf>
    <xf numFmtId="0" fontId="19" fillId="16" borderId="32" xfId="0" applyFont="1" applyFill="1" applyBorder="1" applyAlignment="1">
      <alignment horizontal="center" vertical="center" wrapText="1"/>
    </xf>
    <xf numFmtId="0" fontId="20" fillId="15" borderId="51" xfId="0" applyFont="1" applyFill="1" applyBorder="1" applyAlignment="1">
      <alignment horizontal="center" vertical="center" wrapText="1"/>
    </xf>
    <xf numFmtId="0" fontId="20" fillId="15" borderId="41"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15" borderId="0" xfId="0" applyFont="1" applyFill="1" applyAlignment="1">
      <alignment horizontal="center"/>
    </xf>
    <xf numFmtId="0" fontId="37" fillId="17" borderId="40" xfId="0" applyFont="1" applyFill="1" applyBorder="1" applyAlignment="1">
      <alignment vertical="center" wrapText="1"/>
    </xf>
    <xf numFmtId="0" fontId="37" fillId="17" borderId="40" xfId="0" applyFont="1" applyFill="1" applyBorder="1" applyAlignment="1">
      <alignment horizontal="center" vertical="center" wrapText="1"/>
    </xf>
    <xf numFmtId="0" fontId="49" fillId="0" borderId="0" xfId="0" applyFont="1" applyAlignment="1">
      <alignment horizontal="left" vertical="center" wrapText="1"/>
    </xf>
    <xf numFmtId="2" fontId="50" fillId="0" borderId="1" xfId="0" applyNumberFormat="1" applyFont="1" applyBorder="1" applyAlignment="1">
      <alignment horizontal="center" vertical="center"/>
    </xf>
    <xf numFmtId="2" fontId="51" fillId="9" borderId="1" xfId="0" applyNumberFormat="1" applyFont="1" applyFill="1" applyBorder="1" applyAlignment="1">
      <alignment horizontal="center" vertical="center" wrapText="1"/>
    </xf>
    <xf numFmtId="0" fontId="45" fillId="14" borderId="1" xfId="0" applyFont="1" applyFill="1" applyBorder="1" applyAlignment="1">
      <alignment horizontal="left" vertical="center" wrapText="1"/>
    </xf>
    <xf numFmtId="0" fontId="19" fillId="4" borderId="27"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39" fillId="3" borderId="27"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39" fillId="3" borderId="31" xfId="0" applyFont="1" applyFill="1" applyBorder="1" applyAlignment="1">
      <alignment horizontal="center" vertical="center" wrapText="1"/>
    </xf>
    <xf numFmtId="0" fontId="20" fillId="3" borderId="60"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19" fillId="4" borderId="60" xfId="0" applyFont="1" applyFill="1" applyBorder="1" applyAlignment="1">
      <alignment horizontal="center" vertical="center" wrapText="1"/>
    </xf>
    <xf numFmtId="10" fontId="53" fillId="17" borderId="16" xfId="2" applyNumberFormat="1" applyFont="1" applyFill="1" applyBorder="1" applyAlignment="1">
      <alignment horizontal="center" vertical="center" wrapText="1"/>
    </xf>
    <xf numFmtId="165" fontId="39" fillId="14" borderId="31" xfId="0" applyNumberFormat="1" applyFont="1" applyFill="1" applyBorder="1" applyAlignment="1">
      <alignment horizontal="center" vertical="center" wrapText="1"/>
    </xf>
    <xf numFmtId="10" fontId="53" fillId="15" borderId="32" xfId="2" applyNumberFormat="1" applyFont="1" applyFill="1" applyBorder="1" applyAlignment="1">
      <alignment horizontal="center" vertical="center" wrapText="1"/>
    </xf>
    <xf numFmtId="165" fontId="52" fillId="0" borderId="50" xfId="0" applyNumberFormat="1" applyFont="1" applyFill="1" applyBorder="1" applyAlignment="1">
      <alignment horizontal="center" vertical="center" wrapText="1"/>
    </xf>
    <xf numFmtId="10" fontId="53" fillId="0" borderId="32" xfId="2" applyNumberFormat="1" applyFont="1" applyFill="1" applyBorder="1" applyAlignment="1">
      <alignment horizontal="center" vertical="center" wrapText="1"/>
    </xf>
    <xf numFmtId="2" fontId="52" fillId="9" borderId="49" xfId="0" applyNumberFormat="1" applyFont="1" applyFill="1" applyBorder="1" applyAlignment="1">
      <alignment horizontal="center" vertical="center" wrapText="1"/>
    </xf>
    <xf numFmtId="0" fontId="54" fillId="9" borderId="0" xfId="0" applyFont="1" applyFill="1" applyAlignment="1">
      <alignment horizontal="left" vertical="center"/>
    </xf>
    <xf numFmtId="0" fontId="0" fillId="0" borderId="0" xfId="0" applyFont="1" applyBorder="1" applyAlignment="1">
      <alignment horizontal="center" wrapText="1"/>
    </xf>
    <xf numFmtId="0" fontId="11" fillId="15" borderId="0" xfId="0" applyFont="1" applyFill="1" applyBorder="1" applyAlignment="1">
      <alignment horizontal="center" vertical="center" wrapText="1"/>
    </xf>
    <xf numFmtId="0" fontId="0" fillId="0" borderId="0" xfId="0" applyFont="1" applyAlignment="1">
      <alignment horizontal="center"/>
    </xf>
    <xf numFmtId="0" fontId="5" fillId="12" borderId="1" xfId="0" applyFont="1" applyFill="1" applyBorder="1" applyAlignment="1">
      <alignment horizontal="center" vertical="center" wrapText="1"/>
    </xf>
    <xf numFmtId="10" fontId="21" fillId="15" borderId="0" xfId="0" applyNumberFormat="1" applyFont="1" applyFill="1" applyBorder="1" applyAlignment="1">
      <alignment horizontal="center" vertical="center" wrapText="1"/>
    </xf>
    <xf numFmtId="10" fontId="34" fillId="15" borderId="0" xfId="0" applyNumberFormat="1" applyFont="1" applyFill="1" applyBorder="1" applyAlignment="1">
      <alignment horizontal="center" vertical="center" wrapText="1"/>
    </xf>
    <xf numFmtId="0" fontId="55" fillId="3" borderId="0" xfId="0" applyFont="1" applyFill="1" applyAlignment="1">
      <alignment horizontal="center" vertical="center" wrapText="1"/>
    </xf>
    <xf numFmtId="0" fontId="0" fillId="0" borderId="0" xfId="0" applyFont="1" applyAlignment="1">
      <alignment horizontal="center" wrapText="1"/>
    </xf>
    <xf numFmtId="0" fontId="0" fillId="15" borderId="0" xfId="0" applyFont="1" applyFill="1" applyBorder="1" applyAlignment="1">
      <alignment horizontal="justify" vertical="center" wrapText="1"/>
    </xf>
    <xf numFmtId="0" fontId="7" fillId="15" borderId="0" xfId="0" applyFont="1" applyFill="1" applyBorder="1" applyAlignment="1">
      <alignment horizontal="justify" vertical="center" wrapText="1"/>
    </xf>
    <xf numFmtId="0" fontId="7" fillId="15" borderId="0" xfId="0" applyFont="1" applyFill="1" applyBorder="1" applyAlignment="1">
      <alignment horizontal="left" vertical="center" wrapText="1"/>
    </xf>
    <xf numFmtId="0" fontId="54" fillId="9" borderId="0" xfId="0" applyFont="1" applyFill="1" applyAlignment="1">
      <alignment horizontal="left"/>
    </xf>
    <xf numFmtId="0" fontId="7" fillId="0" borderId="0" xfId="0" applyFont="1" applyAlignment="1">
      <alignment horizontal="center" wrapText="1"/>
    </xf>
    <xf numFmtId="0" fontId="21" fillId="20" borderId="1" xfId="0" applyFont="1" applyFill="1" applyBorder="1" applyAlignment="1">
      <alignment horizontal="center" vertical="center" wrapText="1"/>
    </xf>
    <xf numFmtId="0" fontId="32" fillId="20" borderId="1" xfId="0" applyFont="1" applyFill="1" applyBorder="1" applyAlignment="1">
      <alignment horizontal="center" vertical="center" wrapText="1"/>
    </xf>
    <xf numFmtId="0" fontId="22" fillId="20" borderId="1" xfId="0" applyFont="1" applyFill="1" applyBorder="1" applyAlignment="1">
      <alignment horizontal="center" vertical="center" wrapText="1"/>
    </xf>
    <xf numFmtId="10" fontId="32" fillId="20" borderId="1" xfId="0" applyNumberFormat="1" applyFont="1" applyFill="1" applyBorder="1" applyAlignment="1">
      <alignment horizontal="center" vertical="center" wrapText="1"/>
    </xf>
    <xf numFmtId="16" fontId="19" fillId="0" borderId="49" xfId="0" quotePrefix="1" applyNumberFormat="1" applyFont="1" applyFill="1" applyBorder="1" applyAlignment="1">
      <alignment horizontal="center" vertical="center" wrapText="1"/>
    </xf>
    <xf numFmtId="0" fontId="39" fillId="22" borderId="58"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59" fillId="0" borderId="0" xfId="0" applyFont="1"/>
    <xf numFmtId="0" fontId="59" fillId="0" borderId="0" xfId="0" applyFont="1" applyAlignment="1">
      <alignment horizontal="center" vertical="center"/>
    </xf>
    <xf numFmtId="0" fontId="45" fillId="0" borderId="0" xfId="0" applyFont="1" applyAlignment="1">
      <alignment horizontal="left" vertical="center" wrapText="1"/>
    </xf>
    <xf numFmtId="0" fontId="59" fillId="0" borderId="0" xfId="0" applyFont="1" applyAlignment="1">
      <alignment vertical="center"/>
    </xf>
    <xf numFmtId="0" fontId="19" fillId="2" borderId="16"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32" fillId="15"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16" fontId="32" fillId="15" borderId="1" xfId="0" quotePrefix="1" applyNumberFormat="1" applyFont="1" applyFill="1" applyBorder="1" applyAlignment="1">
      <alignment horizontal="center" vertical="center" wrapText="1"/>
    </xf>
    <xf numFmtId="0" fontId="22" fillId="15" borderId="1" xfId="0" applyFont="1" applyFill="1" applyBorder="1" applyAlignment="1">
      <alignment horizontal="center" vertical="center" wrapText="1"/>
    </xf>
    <xf numFmtId="0" fontId="39" fillId="0" borderId="0" xfId="0" applyFont="1" applyAlignment="1">
      <alignment horizontal="center" vertical="center"/>
    </xf>
    <xf numFmtId="0" fontId="39" fillId="0" borderId="0" xfId="0" applyFont="1" applyBorder="1" applyAlignment="1">
      <alignment horizontal="center" vertical="center"/>
    </xf>
    <xf numFmtId="0" fontId="39" fillId="0" borderId="14" xfId="0" applyFont="1" applyBorder="1" applyAlignment="1">
      <alignment horizontal="center" vertical="center"/>
    </xf>
    <xf numFmtId="0" fontId="39" fillId="15" borderId="0" xfId="0" applyFont="1" applyFill="1" applyAlignment="1">
      <alignment horizontal="center" vertical="center"/>
    </xf>
    <xf numFmtId="0" fontId="32" fillId="15" borderId="1" xfId="0" applyFont="1" applyFill="1" applyBorder="1" applyAlignment="1">
      <alignment horizontal="center" vertical="center" wrapText="1"/>
    </xf>
    <xf numFmtId="0" fontId="22" fillId="15" borderId="1" xfId="0" applyFont="1" applyFill="1" applyBorder="1" applyAlignment="1">
      <alignment horizontal="center" vertical="center" wrapText="1"/>
    </xf>
    <xf numFmtId="2" fontId="52" fillId="9" borderId="47" xfId="0" applyNumberFormat="1" applyFont="1" applyFill="1" applyBorder="1" applyAlignment="1">
      <alignment horizontal="center" vertical="center" wrapText="1"/>
    </xf>
    <xf numFmtId="165" fontId="52" fillId="15" borderId="50" xfId="0" applyNumberFormat="1" applyFont="1" applyFill="1" applyBorder="1" applyAlignment="1">
      <alignment horizontal="center" vertical="center" wrapText="1"/>
    </xf>
    <xf numFmtId="165" fontId="52" fillId="15" borderId="32" xfId="0" applyNumberFormat="1" applyFont="1" applyFill="1" applyBorder="1" applyAlignment="1">
      <alignment horizontal="center" vertical="center" wrapText="1"/>
    </xf>
    <xf numFmtId="165" fontId="52" fillId="0" borderId="16" xfId="0" applyNumberFormat="1" applyFont="1" applyFill="1" applyBorder="1" applyAlignment="1">
      <alignment horizontal="center" vertical="center" wrapText="1"/>
    </xf>
    <xf numFmtId="165" fontId="52" fillId="15" borderId="44" xfId="0" applyNumberFormat="1" applyFont="1" applyFill="1" applyBorder="1" applyAlignment="1">
      <alignment horizontal="center" vertical="center" wrapText="1"/>
    </xf>
    <xf numFmtId="165" fontId="52" fillId="0" borderId="31" xfId="0" applyNumberFormat="1" applyFont="1" applyFill="1" applyBorder="1" applyAlignment="1">
      <alignment horizontal="center" vertical="center" wrapText="1"/>
    </xf>
    <xf numFmtId="165" fontId="52" fillId="15" borderId="46" xfId="0" applyNumberFormat="1" applyFont="1" applyFill="1" applyBorder="1" applyAlignment="1">
      <alignment horizontal="center" vertical="center" wrapText="1"/>
    </xf>
    <xf numFmtId="165" fontId="52" fillId="0" borderId="46" xfId="0" applyNumberFormat="1" applyFont="1" applyFill="1" applyBorder="1" applyAlignment="1">
      <alignment horizontal="center" vertical="center" wrapText="1"/>
    </xf>
    <xf numFmtId="10" fontId="52" fillId="0" borderId="32" xfId="2" applyNumberFormat="1" applyFont="1" applyFill="1" applyBorder="1" applyAlignment="1">
      <alignment horizontal="center" vertical="center" wrapText="1"/>
    </xf>
    <xf numFmtId="10" fontId="53" fillId="15" borderId="16" xfId="2" applyNumberFormat="1" applyFont="1" applyFill="1" applyBorder="1" applyAlignment="1">
      <alignment horizontal="center" vertical="center" wrapText="1"/>
    </xf>
    <xf numFmtId="2" fontId="52" fillId="9" borderId="50" xfId="0" applyNumberFormat="1" applyFont="1" applyFill="1" applyBorder="1" applyAlignment="1">
      <alignment horizontal="center" vertical="center" wrapText="1"/>
    </xf>
    <xf numFmtId="2" fontId="52" fillId="9" borderId="48" xfId="0" applyNumberFormat="1" applyFont="1" applyFill="1" applyBorder="1" applyAlignment="1">
      <alignment horizontal="center" vertical="center" wrapText="1"/>
    </xf>
    <xf numFmtId="10" fontId="53" fillId="15" borderId="33" xfId="2" applyNumberFormat="1" applyFont="1" applyFill="1" applyBorder="1" applyAlignment="1">
      <alignment horizontal="center" vertical="center" wrapText="1"/>
    </xf>
    <xf numFmtId="10" fontId="53" fillId="0" borderId="33" xfId="2" applyNumberFormat="1" applyFont="1" applyFill="1" applyBorder="1" applyAlignment="1">
      <alignment horizontal="center" vertical="center" wrapText="1"/>
    </xf>
    <xf numFmtId="165" fontId="52" fillId="0" borderId="32" xfId="0" applyNumberFormat="1" applyFont="1" applyFill="1" applyBorder="1" applyAlignment="1">
      <alignment horizontal="center" vertical="center" wrapText="1"/>
    </xf>
    <xf numFmtId="10" fontId="53" fillId="17" borderId="32" xfId="2" applyNumberFormat="1" applyFont="1" applyFill="1" applyBorder="1" applyAlignment="1">
      <alignment horizontal="center" vertical="center" wrapText="1"/>
    </xf>
    <xf numFmtId="165" fontId="52" fillId="15" borderId="16" xfId="0" applyNumberFormat="1" applyFont="1" applyFill="1" applyBorder="1" applyAlignment="1">
      <alignment horizontal="center" vertical="center" wrapText="1"/>
    </xf>
    <xf numFmtId="10" fontId="32" fillId="15" borderId="1" xfId="0" applyNumberFormat="1" applyFont="1" applyFill="1" applyBorder="1" applyAlignment="1">
      <alignment horizontal="center" vertical="center" wrapText="1"/>
    </xf>
    <xf numFmtId="10" fontId="32" fillId="15" borderId="0" xfId="0" applyNumberFormat="1" applyFont="1" applyFill="1" applyBorder="1" applyAlignment="1">
      <alignment horizontal="center" vertical="center" wrapText="1"/>
    </xf>
    <xf numFmtId="10" fontId="7" fillId="0" borderId="0" xfId="0" applyNumberFormat="1" applyFont="1"/>
    <xf numFmtId="0" fontId="0" fillId="0" borderId="13" xfId="0" applyFont="1" applyBorder="1" applyAlignment="1">
      <alignment horizontal="center"/>
    </xf>
    <xf numFmtId="0" fontId="7" fillId="0" borderId="0" xfId="0" applyFont="1" applyAlignment="1">
      <alignment horizontal="center" vertical="center"/>
    </xf>
    <xf numFmtId="0" fontId="42" fillId="0" borderId="0" xfId="0" applyFont="1" applyAlignment="1">
      <alignment horizontal="left" vertical="center" wrapText="1"/>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37" fillId="15" borderId="16" xfId="0" applyFont="1" applyFill="1" applyBorder="1" applyAlignment="1">
      <alignment horizontal="center" vertical="center" wrapText="1"/>
    </xf>
    <xf numFmtId="0" fontId="37" fillId="15" borderId="31" xfId="0" applyFont="1" applyFill="1" applyBorder="1" applyAlignment="1">
      <alignment horizontal="center" vertical="center" wrapText="1"/>
    </xf>
    <xf numFmtId="0" fontId="37" fillId="15" borderId="16" xfId="0" applyFont="1" applyFill="1" applyBorder="1" applyAlignment="1">
      <alignment vertical="center" wrapText="1"/>
    </xf>
    <xf numFmtId="0" fontId="37" fillId="17" borderId="33" xfId="0" applyFont="1" applyFill="1" applyBorder="1" applyAlignment="1">
      <alignment vertical="center" wrapText="1"/>
    </xf>
    <xf numFmtId="0" fontId="19" fillId="15" borderId="40" xfId="0" applyFont="1" applyFill="1" applyBorder="1" applyAlignment="1">
      <alignment horizontal="center" vertical="center" wrapText="1"/>
    </xf>
    <xf numFmtId="0" fontId="20" fillId="15" borderId="45" xfId="0" applyFont="1" applyFill="1" applyBorder="1" applyAlignment="1">
      <alignment horizontal="center" vertical="center" wrapText="1"/>
    </xf>
    <xf numFmtId="0" fontId="20" fillId="15" borderId="27" xfId="0" applyFont="1" applyFill="1" applyBorder="1" applyAlignment="1">
      <alignment horizontal="center" vertical="center" wrapText="1"/>
    </xf>
    <xf numFmtId="0" fontId="20" fillId="15" borderId="30" xfId="0" applyFont="1" applyFill="1" applyBorder="1" applyAlignment="1">
      <alignment horizontal="center" vertical="center" wrapText="1"/>
    </xf>
    <xf numFmtId="0" fontId="20" fillId="15" borderId="33" xfId="0" applyFont="1" applyFill="1" applyBorder="1" applyAlignment="1">
      <alignment horizontal="center" vertical="center" wrapText="1"/>
    </xf>
    <xf numFmtId="0" fontId="19" fillId="15" borderId="43" xfId="0" applyFont="1" applyFill="1" applyBorder="1" applyAlignment="1">
      <alignment horizontal="center" vertical="center" wrapText="1"/>
    </xf>
    <xf numFmtId="0" fontId="20" fillId="15" borderId="31" xfId="0" applyFont="1" applyFill="1" applyBorder="1" applyAlignment="1">
      <alignment horizontal="center" vertical="center" wrapText="1"/>
    </xf>
    <xf numFmtId="0" fontId="20" fillId="15" borderId="28" xfId="0" applyFont="1" applyFill="1" applyBorder="1" applyAlignment="1">
      <alignment horizontal="center" vertical="center" wrapText="1"/>
    </xf>
    <xf numFmtId="0" fontId="19" fillId="15" borderId="50" xfId="0" applyFont="1" applyFill="1" applyBorder="1" applyAlignment="1">
      <alignment horizontal="center" vertical="center" wrapText="1"/>
    </xf>
    <xf numFmtId="0" fontId="19" fillId="15" borderId="45" xfId="0" applyFont="1" applyFill="1" applyBorder="1" applyAlignment="1">
      <alignment horizontal="center" vertical="center" wrapText="1"/>
    </xf>
    <xf numFmtId="0" fontId="60" fillId="0" borderId="0" xfId="0" applyFont="1" applyAlignment="1">
      <alignment horizontal="center"/>
    </xf>
    <xf numFmtId="0" fontId="37" fillId="15" borderId="32" xfId="0" applyFont="1" applyFill="1" applyBorder="1" applyAlignment="1">
      <alignment vertical="center" wrapText="1"/>
    </xf>
    <xf numFmtId="0" fontId="32" fillId="15" borderId="1" xfId="0" applyFont="1" applyFill="1" applyBorder="1" applyAlignment="1">
      <alignment horizontal="center" vertical="center" wrapText="1"/>
    </xf>
    <xf numFmtId="0" fontId="22" fillId="15" borderId="1" xfId="0" applyFont="1" applyFill="1" applyBorder="1" applyAlignment="1">
      <alignment horizontal="center" vertical="center" wrapText="1"/>
    </xf>
    <xf numFmtId="10" fontId="32" fillId="15" borderId="1" xfId="0" applyNumberFormat="1" applyFont="1" applyFill="1" applyBorder="1" applyAlignment="1">
      <alignment horizontal="center" vertical="center" wrapText="1"/>
    </xf>
    <xf numFmtId="0" fontId="20" fillId="15" borderId="32" xfId="0" applyFont="1" applyFill="1" applyBorder="1" applyAlignment="1">
      <alignment horizontal="center" vertical="center" wrapText="1"/>
    </xf>
    <xf numFmtId="0" fontId="20" fillId="15" borderId="29" xfId="0" applyFont="1" applyFill="1" applyBorder="1" applyAlignment="1">
      <alignment horizontal="center" vertical="center" wrapText="1"/>
    </xf>
    <xf numFmtId="0" fontId="20" fillId="15" borderId="27" xfId="0" applyFont="1" applyFill="1" applyBorder="1" applyAlignment="1">
      <alignment horizontal="center" vertical="center" wrapText="1"/>
    </xf>
    <xf numFmtId="0" fontId="20" fillId="15" borderId="30" xfId="0" applyFont="1" applyFill="1" applyBorder="1" applyAlignment="1">
      <alignment horizontal="center" vertical="center" wrapText="1"/>
    </xf>
    <xf numFmtId="0" fontId="39" fillId="15" borderId="55" xfId="0" applyFont="1" applyFill="1" applyBorder="1" applyAlignment="1">
      <alignment horizontal="center" vertical="center" wrapText="1"/>
    </xf>
    <xf numFmtId="0" fontId="20" fillId="15" borderId="50" xfId="0" applyFont="1" applyFill="1" applyBorder="1" applyAlignment="1">
      <alignment horizontal="center" vertical="center" wrapText="1"/>
    </xf>
    <xf numFmtId="0" fontId="15" fillId="0" borderId="0" xfId="0" applyFont="1" applyAlignment="1">
      <alignment horizontal="center"/>
    </xf>
    <xf numFmtId="0" fontId="60" fillId="15" borderId="49"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9" fillId="13" borderId="17" xfId="0" applyFont="1" applyFill="1" applyBorder="1" applyAlignment="1">
      <alignment vertical="center"/>
    </xf>
    <xf numFmtId="0" fontId="25" fillId="0" borderId="43" xfId="0" applyFont="1" applyBorder="1"/>
    <xf numFmtId="10" fontId="7" fillId="0" borderId="59" xfId="2" applyNumberFormat="1" applyFont="1" applyBorder="1" applyAlignment="1">
      <alignment horizontal="center" vertical="center"/>
    </xf>
    <xf numFmtId="0" fontId="38" fillId="4" borderId="15" xfId="0" applyFont="1" applyFill="1" applyBorder="1" applyAlignment="1">
      <alignment horizontal="center" vertical="center" wrapText="1"/>
    </xf>
    <xf numFmtId="0" fontId="29" fillId="15" borderId="0" xfId="0" applyFont="1" applyFill="1" applyBorder="1" applyAlignment="1">
      <alignment horizontal="center" vertical="center"/>
    </xf>
    <xf numFmtId="0" fontId="61" fillId="9" borderId="0" xfId="0" applyFont="1" applyFill="1" applyAlignment="1">
      <alignment horizontal="left" vertical="center"/>
    </xf>
    <xf numFmtId="0" fontId="26" fillId="0" borderId="0" xfId="0" applyFont="1" applyAlignment="1"/>
    <xf numFmtId="0" fontId="30" fillId="0" borderId="0" xfId="0" applyFont="1" applyAlignment="1">
      <alignment horizontal="center" vertical="center"/>
    </xf>
    <xf numFmtId="0" fontId="29" fillId="13" borderId="16" xfId="0" applyFont="1" applyFill="1" applyBorder="1" applyAlignment="1">
      <alignment vertical="center"/>
    </xf>
    <xf numFmtId="0" fontId="28" fillId="13" borderId="1" xfId="0" applyFont="1" applyFill="1" applyBorder="1" applyAlignment="1">
      <alignment horizontal="center" vertical="center"/>
    </xf>
    <xf numFmtId="0" fontId="26" fillId="0" borderId="0" xfId="0" applyFont="1" applyAlignment="1">
      <alignment horizontal="center" vertical="center"/>
    </xf>
    <xf numFmtId="10" fontId="32" fillId="15" borderId="1" xfId="0" applyNumberFormat="1" applyFont="1" applyFill="1" applyBorder="1" applyAlignment="1">
      <alignment horizontal="center" vertical="center" wrapText="1"/>
    </xf>
    <xf numFmtId="49" fontId="19" fillId="15" borderId="49" xfId="0" applyNumberFormat="1" applyFont="1" applyFill="1" applyBorder="1" applyAlignment="1">
      <alignment horizontal="center" vertical="center" wrapText="1"/>
    </xf>
    <xf numFmtId="0" fontId="60" fillId="15" borderId="16"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49" xfId="0" applyFont="1" applyFill="1" applyBorder="1" applyAlignment="1">
      <alignment horizontal="center" vertical="center" wrapText="1"/>
    </xf>
    <xf numFmtId="0" fontId="20" fillId="15" borderId="29" xfId="0" applyFont="1" applyFill="1" applyBorder="1" applyAlignment="1">
      <alignment horizontal="center" vertical="center" wrapText="1"/>
    </xf>
    <xf numFmtId="0" fontId="37" fillId="15" borderId="32" xfId="0" applyFont="1" applyFill="1" applyBorder="1" applyAlignment="1">
      <alignment horizontal="center" vertical="center" wrapText="1"/>
    </xf>
    <xf numFmtId="0" fontId="37" fillId="15" borderId="40" xfId="0" applyFont="1" applyFill="1" applyBorder="1" applyAlignment="1">
      <alignment horizontal="center" vertical="center" wrapText="1"/>
    </xf>
    <xf numFmtId="0" fontId="37" fillId="15" borderId="31" xfId="0" applyFont="1" applyFill="1" applyBorder="1" applyAlignment="1">
      <alignment vertical="center" wrapText="1"/>
    </xf>
    <xf numFmtId="0" fontId="37" fillId="15" borderId="28" xfId="0" applyFont="1" applyFill="1" applyBorder="1" applyAlignment="1">
      <alignment vertical="center" wrapText="1"/>
    </xf>
    <xf numFmtId="0" fontId="37" fillId="15" borderId="27" xfId="0" applyFont="1" applyFill="1" applyBorder="1" applyAlignment="1">
      <alignment vertical="center" wrapText="1"/>
    </xf>
    <xf numFmtId="0" fontId="37" fillId="15" borderId="33" xfId="0" applyFont="1" applyFill="1" applyBorder="1" applyAlignment="1">
      <alignment vertical="center" wrapText="1"/>
    </xf>
    <xf numFmtId="0" fontId="37" fillId="15" borderId="30" xfId="0" applyFont="1" applyFill="1" applyBorder="1" applyAlignment="1">
      <alignment vertical="center" wrapText="1"/>
    </xf>
    <xf numFmtId="0" fontId="38" fillId="4" borderId="40" xfId="0" applyFont="1" applyFill="1" applyBorder="1" applyAlignment="1">
      <alignment horizontal="center" vertical="center" wrapText="1"/>
    </xf>
    <xf numFmtId="0" fontId="39" fillId="22" borderId="55" xfId="0" applyFont="1" applyFill="1" applyBorder="1" applyAlignment="1">
      <alignment horizontal="center" vertical="center" wrapText="1"/>
    </xf>
    <xf numFmtId="0" fontId="39" fillId="2" borderId="55" xfId="0" applyFont="1" applyFill="1" applyBorder="1" applyAlignment="1">
      <alignment horizontal="center" vertical="center" wrapText="1"/>
    </xf>
    <xf numFmtId="0" fontId="38" fillId="4" borderId="56" xfId="0" applyFont="1" applyFill="1" applyBorder="1" applyAlignment="1">
      <alignment horizontal="center" vertical="center" wrapText="1"/>
    </xf>
    <xf numFmtId="0" fontId="39" fillId="16" borderId="58" xfId="0" applyFont="1" applyFill="1" applyBorder="1" applyAlignment="1">
      <alignment horizontal="center" vertical="center" wrapText="1"/>
    </xf>
    <xf numFmtId="0" fontId="39" fillId="16" borderId="54" xfId="0" applyFont="1" applyFill="1" applyBorder="1" applyAlignment="1">
      <alignment horizontal="center" vertical="center" wrapText="1"/>
    </xf>
    <xf numFmtId="0" fontId="39" fillId="15" borderId="31" xfId="0" applyFont="1" applyFill="1" applyBorder="1" applyAlignment="1">
      <alignment horizontal="center" vertical="center" wrapText="1"/>
    </xf>
    <xf numFmtId="0" fontId="39" fillId="15" borderId="33" xfId="0" applyFont="1" applyFill="1" applyBorder="1" applyAlignment="1">
      <alignment horizontal="center" vertical="center" wrapText="1"/>
    </xf>
    <xf numFmtId="0" fontId="62" fillId="15" borderId="40" xfId="0" applyFont="1" applyFill="1" applyBorder="1" applyAlignment="1">
      <alignment horizontal="center" vertical="center" wrapText="1"/>
    </xf>
    <xf numFmtId="0" fontId="18" fillId="0" borderId="0" xfId="0" applyFont="1" applyAlignment="1">
      <alignment horizontal="center" vertical="center"/>
    </xf>
    <xf numFmtId="0" fontId="14" fillId="0" borderId="0" xfId="0" applyFont="1" applyAlignment="1">
      <alignment horizontal="center"/>
    </xf>
    <xf numFmtId="0" fontId="18" fillId="0" borderId="0" xfId="0" applyFont="1" applyBorder="1" applyAlignment="1">
      <alignment horizontal="center" vertical="center"/>
    </xf>
    <xf numFmtId="0" fontId="14" fillId="0" borderId="0" xfId="0" applyFont="1" applyBorder="1" applyAlignment="1">
      <alignment horizontal="center"/>
    </xf>
    <xf numFmtId="0" fontId="37" fillId="15" borderId="40" xfId="0" applyFont="1" applyFill="1" applyBorder="1" applyAlignment="1">
      <alignment vertical="center" wrapText="1"/>
    </xf>
    <xf numFmtId="10" fontId="53" fillId="15" borderId="40" xfId="2" applyNumberFormat="1" applyFont="1" applyFill="1" applyBorder="1" applyAlignment="1">
      <alignment horizontal="center" vertical="center" wrapText="1"/>
    </xf>
    <xf numFmtId="165" fontId="19" fillId="8" borderId="62" xfId="0" applyNumberFormat="1" applyFont="1" applyFill="1" applyBorder="1" applyAlignment="1">
      <alignment horizontal="center" vertical="center" wrapText="1"/>
    </xf>
    <xf numFmtId="165" fontId="39" fillId="14" borderId="30" xfId="0" applyNumberFormat="1" applyFont="1" applyFill="1" applyBorder="1" applyAlignment="1">
      <alignment horizontal="center" vertical="center" wrapText="1"/>
    </xf>
    <xf numFmtId="2" fontId="63" fillId="0" borderId="0" xfId="0" applyNumberFormat="1" applyFont="1" applyAlignment="1">
      <alignment horizontal="center" vertical="center"/>
    </xf>
    <xf numFmtId="0" fontId="40" fillId="0" borderId="0" xfId="0" applyFont="1"/>
    <xf numFmtId="2" fontId="39" fillId="0" borderId="0" xfId="0" applyNumberFormat="1" applyFont="1" applyAlignment="1">
      <alignment horizontal="center" vertical="center"/>
    </xf>
    <xf numFmtId="0" fontId="40" fillId="0" borderId="0" xfId="0" applyFont="1" applyAlignment="1">
      <alignment horizontal="center" vertical="center"/>
    </xf>
    <xf numFmtId="165" fontId="39" fillId="0" borderId="0" xfId="0" applyNumberFormat="1" applyFont="1" applyAlignment="1">
      <alignment vertical="center"/>
    </xf>
    <xf numFmtId="10" fontId="40" fillId="0" borderId="0" xfId="0" applyNumberFormat="1" applyFont="1" applyAlignment="1">
      <alignment vertical="center"/>
    </xf>
    <xf numFmtId="10" fontId="40" fillId="0" borderId="0" xfId="2" applyNumberFormat="1" applyFont="1" applyAlignment="1">
      <alignment horizontal="center" vertical="center"/>
    </xf>
    <xf numFmtId="2" fontId="52" fillId="17" borderId="48" xfId="0" applyNumberFormat="1" applyFont="1" applyFill="1" applyBorder="1" applyAlignment="1">
      <alignment horizontal="center" vertical="center" wrapText="1"/>
    </xf>
    <xf numFmtId="165" fontId="52" fillId="17" borderId="40" xfId="0" applyNumberFormat="1" applyFont="1" applyFill="1" applyBorder="1" applyAlignment="1">
      <alignment horizontal="center" vertical="center" wrapText="1"/>
    </xf>
    <xf numFmtId="0" fontId="32" fillId="15" borderId="1" xfId="0" applyFont="1" applyFill="1" applyBorder="1" applyAlignment="1">
      <alignment horizontal="center" vertical="center" wrapText="1"/>
    </xf>
    <xf numFmtId="10" fontId="32" fillId="15" borderId="1" xfId="0" applyNumberFormat="1" applyFont="1" applyFill="1" applyBorder="1" applyAlignment="1">
      <alignment horizontal="center" vertical="center" wrapText="1"/>
    </xf>
    <xf numFmtId="10" fontId="52" fillId="15" borderId="16" xfId="2" applyNumberFormat="1" applyFont="1" applyFill="1" applyBorder="1" applyAlignment="1">
      <alignment horizontal="center" vertical="center" wrapText="1"/>
    </xf>
    <xf numFmtId="0" fontId="64" fillId="14" borderId="1" xfId="0" applyFont="1" applyFill="1" applyBorder="1" applyAlignment="1">
      <alignment horizontal="left" vertical="center" wrapText="1"/>
    </xf>
    <xf numFmtId="0" fontId="64" fillId="17" borderId="1" xfId="0" applyFont="1" applyFill="1" applyBorder="1" applyAlignment="1">
      <alignment horizontal="left" vertical="center" wrapText="1"/>
    </xf>
    <xf numFmtId="0" fontId="65" fillId="0" borderId="1" xfId="0" applyFont="1" applyBorder="1" applyAlignment="1">
      <alignment horizontal="center" vertical="center" wrapText="1"/>
    </xf>
    <xf numFmtId="0" fontId="1" fillId="0" borderId="50" xfId="0" applyFont="1" applyBorder="1" applyAlignment="1">
      <alignment horizontal="center" vertical="center"/>
    </xf>
    <xf numFmtId="0" fontId="1" fillId="0" borderId="49" xfId="0" applyFont="1" applyBorder="1" applyAlignment="1">
      <alignment horizontal="center" vertical="center"/>
    </xf>
    <xf numFmtId="0" fontId="1" fillId="0" borderId="55" xfId="0" applyFont="1" applyBorder="1" applyAlignment="1">
      <alignment horizontal="center" vertical="center"/>
    </xf>
    <xf numFmtId="0" fontId="23" fillId="2" borderId="50" xfId="0" applyFont="1" applyFill="1" applyBorder="1" applyAlignment="1">
      <alignment horizontal="center"/>
    </xf>
    <xf numFmtId="0" fontId="23" fillId="2" borderId="49" xfId="0" applyFont="1" applyFill="1" applyBorder="1" applyAlignment="1">
      <alignment horizontal="center"/>
    </xf>
    <xf numFmtId="0" fontId="23" fillId="2" borderId="55" xfId="0" applyFont="1" applyFill="1" applyBorder="1" applyAlignment="1">
      <alignment horizontal="center"/>
    </xf>
    <xf numFmtId="0" fontId="1" fillId="2" borderId="46" xfId="0" applyFont="1" applyFill="1" applyBorder="1" applyAlignment="1">
      <alignment horizontal="center" wrapText="1"/>
    </xf>
    <xf numFmtId="0" fontId="1" fillId="2" borderId="47" xfId="0" applyFont="1" applyFill="1" applyBorder="1" applyAlignment="1">
      <alignment horizontal="center" wrapText="1"/>
    </xf>
    <xf numFmtId="0" fontId="1" fillId="2" borderId="54" xfId="0" applyFont="1" applyFill="1" applyBorder="1" applyAlignment="1">
      <alignment horizontal="center" wrapText="1"/>
    </xf>
    <xf numFmtId="0" fontId="1" fillId="2" borderId="45" xfId="0" applyFont="1" applyFill="1" applyBorder="1" applyAlignment="1">
      <alignment horizontal="center" wrapText="1"/>
    </xf>
    <xf numFmtId="0" fontId="1" fillId="2" borderId="48" xfId="0" applyFont="1" applyFill="1" applyBorder="1" applyAlignment="1">
      <alignment horizontal="center" wrapText="1"/>
    </xf>
    <xf numFmtId="0" fontId="1" fillId="2" borderId="58" xfId="0" applyFont="1" applyFill="1" applyBorder="1" applyAlignment="1">
      <alignment horizontal="center" wrapText="1"/>
    </xf>
    <xf numFmtId="164" fontId="1" fillId="2" borderId="50" xfId="0" applyNumberFormat="1" applyFont="1" applyFill="1" applyBorder="1" applyAlignment="1">
      <alignment horizontal="center"/>
    </xf>
    <xf numFmtId="164" fontId="1" fillId="2" borderId="49" xfId="0" applyNumberFormat="1" applyFont="1" applyFill="1" applyBorder="1" applyAlignment="1">
      <alignment horizontal="center"/>
    </xf>
    <xf numFmtId="164" fontId="1" fillId="2" borderId="55" xfId="0" applyNumberFormat="1" applyFont="1" applyFill="1" applyBorder="1" applyAlignment="1">
      <alignment horizontal="center"/>
    </xf>
    <xf numFmtId="0" fontId="1" fillId="2" borderId="50" xfId="0" applyFont="1" applyFill="1" applyBorder="1" applyAlignment="1">
      <alignment horizontal="center"/>
    </xf>
    <xf numFmtId="0" fontId="1" fillId="2" borderId="49" xfId="0" applyFont="1" applyFill="1" applyBorder="1" applyAlignment="1">
      <alignment horizontal="center"/>
    </xf>
    <xf numFmtId="0" fontId="1" fillId="2" borderId="55" xfId="0" applyFont="1" applyFill="1" applyBorder="1" applyAlignment="1">
      <alignment horizontal="center"/>
    </xf>
    <xf numFmtId="0" fontId="1" fillId="0" borderId="50" xfId="0" applyFont="1" applyBorder="1" applyAlignment="1">
      <alignment horizontal="center"/>
    </xf>
    <xf numFmtId="0" fontId="1" fillId="0" borderId="49" xfId="0" applyFont="1" applyBorder="1" applyAlignment="1">
      <alignment horizont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54" xfId="0" applyFont="1" applyBorder="1" applyAlignment="1">
      <alignment horizontal="center" vertical="center"/>
    </xf>
    <xf numFmtId="0" fontId="1" fillId="0" borderId="45" xfId="0" applyFont="1" applyBorder="1" applyAlignment="1">
      <alignment horizontal="center" vertical="center"/>
    </xf>
    <xf numFmtId="0" fontId="1" fillId="0" borderId="48" xfId="0" applyFont="1" applyBorder="1" applyAlignment="1">
      <alignment horizontal="center" vertical="center"/>
    </xf>
    <xf numFmtId="0" fontId="1" fillId="0" borderId="58" xfId="0" applyFont="1" applyBorder="1" applyAlignment="1">
      <alignment horizontal="center" vertical="center"/>
    </xf>
    <xf numFmtId="0" fontId="14" fillId="0" borderId="10" xfId="0" applyFont="1" applyBorder="1" applyAlignment="1">
      <alignment horizontal="left" wrapText="1"/>
    </xf>
    <xf numFmtId="0" fontId="14" fillId="0" borderId="15" xfId="0" applyFont="1" applyBorder="1" applyAlignment="1">
      <alignment horizontal="left" wrapText="1"/>
    </xf>
    <xf numFmtId="0" fontId="14" fillId="0" borderId="11" xfId="0" applyFont="1" applyBorder="1" applyAlignment="1">
      <alignment horizontal="left" wrapText="1"/>
    </xf>
    <xf numFmtId="0" fontId="35" fillId="15" borderId="17" xfId="0" applyFont="1" applyFill="1" applyBorder="1" applyAlignment="1">
      <alignment vertical="center" wrapText="1"/>
    </xf>
    <xf numFmtId="0" fontId="35" fillId="15" borderId="18" xfId="0" applyFont="1" applyFill="1" applyBorder="1" applyAlignment="1">
      <alignment vertical="center" wrapText="1"/>
    </xf>
    <xf numFmtId="0" fontId="35" fillId="15" borderId="21" xfId="0" applyFont="1" applyFill="1" applyBorder="1" applyAlignment="1">
      <alignment vertical="center" wrapText="1"/>
    </xf>
    <xf numFmtId="0" fontId="35" fillId="15" borderId="19" xfId="0" applyFont="1" applyFill="1" applyBorder="1" applyAlignment="1">
      <alignment vertical="center" wrapText="1"/>
    </xf>
    <xf numFmtId="2" fontId="52" fillId="9" borderId="23" xfId="0" applyNumberFormat="1" applyFont="1" applyFill="1" applyBorder="1" applyAlignment="1">
      <alignment horizontal="center" vertical="center" wrapText="1"/>
    </xf>
    <xf numFmtId="2" fontId="52" fillId="9" borderId="5" xfId="0" applyNumberFormat="1" applyFont="1" applyFill="1" applyBorder="1" applyAlignment="1">
      <alignment horizontal="center" vertical="center" wrapText="1"/>
    </xf>
    <xf numFmtId="2" fontId="52" fillId="9" borderId="8" xfId="0" applyNumberFormat="1" applyFont="1" applyFill="1" applyBorder="1" applyAlignment="1">
      <alignment horizontal="center" vertical="center" wrapText="1"/>
    </xf>
    <xf numFmtId="2" fontId="52" fillId="9" borderId="24" xfId="0" applyNumberFormat="1" applyFont="1" applyFill="1" applyBorder="1" applyAlignment="1">
      <alignment horizontal="center" vertical="center" wrapText="1"/>
    </xf>
    <xf numFmtId="165" fontId="53" fillId="0" borderId="27" xfId="0" applyNumberFormat="1" applyFont="1" applyFill="1" applyBorder="1" applyAlignment="1">
      <alignment horizontal="center" vertical="center" wrapText="1"/>
    </xf>
    <xf numFmtId="165" fontId="53" fillId="0" borderId="29" xfId="0" applyNumberFormat="1" applyFont="1" applyFill="1" applyBorder="1" applyAlignment="1">
      <alignment horizontal="center" vertical="center" wrapText="1"/>
    </xf>
    <xf numFmtId="165" fontId="53" fillId="0" borderId="28" xfId="0" applyNumberFormat="1" applyFont="1" applyFill="1" applyBorder="1" applyAlignment="1">
      <alignment horizontal="center" vertical="center" wrapText="1"/>
    </xf>
    <xf numFmtId="165" fontId="53" fillId="0" borderId="30" xfId="0" applyNumberFormat="1" applyFont="1" applyFill="1" applyBorder="1" applyAlignment="1">
      <alignment horizontal="center" vertical="center" wrapText="1"/>
    </xf>
    <xf numFmtId="10" fontId="53" fillId="0" borderId="60" xfId="2" applyNumberFormat="1" applyFont="1" applyFill="1" applyBorder="1" applyAlignment="1">
      <alignment horizontal="center" vertical="center" wrapText="1"/>
    </xf>
    <xf numFmtId="10" fontId="53" fillId="0" borderId="6" xfId="2" applyNumberFormat="1" applyFont="1" applyFill="1" applyBorder="1" applyAlignment="1">
      <alignment horizontal="center" vertical="center" wrapText="1"/>
    </xf>
    <xf numFmtId="10" fontId="53" fillId="0" borderId="12" xfId="2" applyNumberFormat="1" applyFont="1" applyFill="1" applyBorder="1" applyAlignment="1">
      <alignment horizontal="center" vertical="center" wrapText="1"/>
    </xf>
    <xf numFmtId="10" fontId="53" fillId="0" borderId="34" xfId="2" applyNumberFormat="1" applyFont="1" applyFill="1" applyBorder="1" applyAlignment="1">
      <alignment horizontal="center" vertical="center" wrapText="1"/>
    </xf>
    <xf numFmtId="0" fontId="14" fillId="0" borderId="8" xfId="0" applyFont="1" applyBorder="1" applyAlignment="1">
      <alignment horizontal="justify" vertical="center" wrapText="1"/>
    </xf>
    <xf numFmtId="0" fontId="7" fillId="0" borderId="12" xfId="0" applyFont="1" applyBorder="1" applyAlignment="1">
      <alignment wrapText="1"/>
    </xf>
    <xf numFmtId="0" fontId="7" fillId="0" borderId="9" xfId="0" applyFont="1" applyBorder="1" applyAlignment="1">
      <alignment wrapText="1"/>
    </xf>
    <xf numFmtId="0" fontId="14" fillId="0" borderId="13" xfId="0" applyFont="1" applyBorder="1" applyAlignment="1">
      <alignment horizontal="justify" vertical="center" wrapText="1"/>
    </xf>
    <xf numFmtId="0" fontId="7" fillId="0" borderId="0" xfId="0" applyFont="1" applyBorder="1" applyAlignment="1">
      <alignment wrapText="1"/>
    </xf>
    <xf numFmtId="0" fontId="7" fillId="0" borderId="14" xfId="0" applyFont="1" applyBorder="1" applyAlignment="1">
      <alignment wrapText="1"/>
    </xf>
    <xf numFmtId="0" fontId="37" fillId="0" borderId="27" xfId="0" applyFont="1" applyFill="1" applyBorder="1" applyAlignment="1">
      <alignment vertical="center" wrapText="1"/>
    </xf>
    <xf numFmtId="0" fontId="37" fillId="0" borderId="28" xfId="0" applyFont="1" applyFill="1" applyBorder="1" applyAlignment="1">
      <alignment vertical="center" wrapText="1"/>
    </xf>
    <xf numFmtId="10" fontId="53" fillId="0" borderId="25" xfId="0" applyNumberFormat="1" applyFont="1" applyFill="1" applyBorder="1" applyAlignment="1">
      <alignment horizontal="center" vertical="center" wrapText="1"/>
    </xf>
    <xf numFmtId="10" fontId="53" fillId="0" borderId="9" xfId="0" applyNumberFormat="1" applyFont="1" applyFill="1" applyBorder="1" applyAlignment="1">
      <alignment horizontal="center" vertical="center" wrapText="1"/>
    </xf>
    <xf numFmtId="0" fontId="37" fillId="0" borderId="31" xfId="0" applyFont="1" applyFill="1" applyBorder="1" applyAlignment="1">
      <alignment vertical="center" wrapText="1"/>
    </xf>
    <xf numFmtId="0" fontId="37" fillId="0" borderId="33" xfId="0" applyFont="1" applyFill="1" applyBorder="1" applyAlignment="1">
      <alignment vertical="center" wrapText="1"/>
    </xf>
    <xf numFmtId="0" fontId="37" fillId="0" borderId="30" xfId="0" applyFont="1" applyFill="1" applyBorder="1" applyAlignment="1">
      <alignment vertical="center" wrapText="1"/>
    </xf>
    <xf numFmtId="2" fontId="35" fillId="9" borderId="15" xfId="0" applyNumberFormat="1" applyFont="1" applyFill="1" applyBorder="1" applyAlignment="1">
      <alignment horizontal="center" vertical="center" wrapText="1"/>
    </xf>
    <xf numFmtId="2" fontId="35" fillId="9" borderId="0" xfId="0" applyNumberFormat="1" applyFont="1" applyFill="1" applyBorder="1" applyAlignment="1">
      <alignment horizontal="center" vertical="center" wrapText="1"/>
    </xf>
    <xf numFmtId="2" fontId="35" fillId="9" borderId="34" xfId="0" applyNumberFormat="1" applyFont="1" applyFill="1" applyBorder="1" applyAlignment="1">
      <alignment horizontal="center" vertical="center" wrapText="1"/>
    </xf>
    <xf numFmtId="165" fontId="53" fillId="0" borderId="31" xfId="0" applyNumberFormat="1" applyFont="1" applyFill="1" applyBorder="1" applyAlignment="1">
      <alignment horizontal="center" vertical="center" wrapText="1"/>
    </xf>
    <xf numFmtId="165" fontId="53" fillId="0" borderId="33" xfId="0" applyNumberFormat="1" applyFont="1" applyFill="1" applyBorder="1" applyAlignment="1">
      <alignment horizontal="center" vertical="center" wrapText="1"/>
    </xf>
    <xf numFmtId="2" fontId="35" fillId="9" borderId="12" xfId="0" applyNumberFormat="1" applyFont="1" applyFill="1" applyBorder="1" applyAlignment="1">
      <alignment horizontal="center" vertical="center" wrapText="1"/>
    </xf>
    <xf numFmtId="0" fontId="29" fillId="13" borderId="60" xfId="0" applyFont="1" applyFill="1" applyBorder="1" applyAlignment="1">
      <alignment horizontal="left" vertical="center"/>
    </xf>
    <xf numFmtId="0" fontId="29" fillId="13" borderId="51" xfId="0" applyFont="1" applyFill="1" applyBorder="1" applyAlignment="1">
      <alignment horizontal="left" vertical="center"/>
    </xf>
    <xf numFmtId="0" fontId="19" fillId="8" borderId="19" xfId="0" applyFont="1" applyFill="1" applyBorder="1" applyAlignment="1">
      <alignment horizontal="right" vertical="center" wrapText="1"/>
    </xf>
    <xf numFmtId="0" fontId="19" fillId="8" borderId="20" xfId="0" applyFont="1" applyFill="1" applyBorder="1" applyAlignment="1">
      <alignment horizontal="right" vertical="center" wrapText="1"/>
    </xf>
    <xf numFmtId="0" fontId="19" fillId="8" borderId="24" xfId="0" applyFont="1" applyFill="1" applyBorder="1" applyAlignment="1">
      <alignment horizontal="right" vertical="center" wrapText="1"/>
    </xf>
    <xf numFmtId="0" fontId="37" fillId="15" borderId="18" xfId="0" applyFont="1" applyFill="1" applyBorder="1" applyAlignment="1">
      <alignment vertical="center" wrapText="1"/>
    </xf>
    <xf numFmtId="0" fontId="37" fillId="15" borderId="19" xfId="0" applyFont="1" applyFill="1" applyBorder="1" applyAlignment="1">
      <alignment vertical="center" wrapText="1"/>
    </xf>
    <xf numFmtId="165" fontId="53" fillId="15" borderId="27" xfId="0" applyNumberFormat="1" applyFont="1" applyFill="1" applyBorder="1" applyAlignment="1">
      <alignment horizontal="center" vertical="center" wrapText="1"/>
    </xf>
    <xf numFmtId="165" fontId="53" fillId="15" borderId="29" xfId="0" applyNumberFormat="1" applyFont="1" applyFill="1" applyBorder="1" applyAlignment="1">
      <alignment horizontal="center" vertical="center" wrapText="1"/>
    </xf>
    <xf numFmtId="165" fontId="53" fillId="15" borderId="30" xfId="0" applyNumberFormat="1" applyFont="1" applyFill="1" applyBorder="1" applyAlignment="1">
      <alignment horizontal="center" vertical="center" wrapText="1"/>
    </xf>
    <xf numFmtId="10" fontId="53" fillId="15" borderId="60" xfId="0" applyNumberFormat="1" applyFont="1" applyFill="1" applyBorder="1" applyAlignment="1">
      <alignment horizontal="center" vertical="center" wrapText="1"/>
    </xf>
    <xf numFmtId="10" fontId="53" fillId="15" borderId="6" xfId="0" applyNumberFormat="1" applyFont="1" applyFill="1" applyBorder="1" applyAlignment="1">
      <alignment horizontal="center" vertical="center" wrapText="1"/>
    </xf>
    <xf numFmtId="10" fontId="53" fillId="15" borderId="34" xfId="0" applyNumberFormat="1" applyFont="1" applyFill="1" applyBorder="1" applyAlignment="1">
      <alignment horizontal="center" vertical="center" wrapText="1"/>
    </xf>
    <xf numFmtId="0" fontId="19" fillId="9" borderId="22" xfId="0" applyFont="1" applyFill="1" applyBorder="1" applyAlignment="1">
      <alignment horizontal="right" vertical="center" wrapText="1"/>
    </xf>
    <xf numFmtId="0" fontId="19" fillId="9" borderId="4" xfId="0" applyFont="1" applyFill="1" applyBorder="1" applyAlignment="1">
      <alignment horizontal="right" vertical="center" wrapText="1"/>
    </xf>
    <xf numFmtId="0" fontId="19" fillId="9" borderId="10" xfId="0" applyFont="1" applyFill="1" applyBorder="1" applyAlignment="1">
      <alignment horizontal="right" vertical="center" wrapText="1"/>
    </xf>
    <xf numFmtId="10" fontId="19" fillId="0" borderId="32" xfId="0" applyNumberFormat="1" applyFont="1" applyFill="1" applyBorder="1" applyAlignment="1">
      <alignment horizontal="center" vertical="center" wrapText="1"/>
    </xf>
    <xf numFmtId="10" fontId="19" fillId="0" borderId="40" xfId="0" applyNumberFormat="1" applyFont="1" applyFill="1" applyBorder="1" applyAlignment="1">
      <alignment horizontal="center" vertical="center" wrapText="1"/>
    </xf>
    <xf numFmtId="10" fontId="19" fillId="0" borderId="59" xfId="2" applyNumberFormat="1" applyFont="1" applyFill="1" applyBorder="1" applyAlignment="1">
      <alignment horizontal="center" vertical="center" wrapText="1"/>
    </xf>
    <xf numFmtId="10" fontId="19" fillId="0" borderId="58" xfId="2" applyNumberFormat="1" applyFont="1" applyFill="1" applyBorder="1" applyAlignment="1">
      <alignment horizontal="center" vertical="center" wrapText="1"/>
    </xf>
    <xf numFmtId="0" fontId="31" fillId="6" borderId="35" xfId="0" applyFont="1" applyFill="1" applyBorder="1" applyAlignment="1">
      <alignment horizontal="center" vertical="center" wrapText="1"/>
    </xf>
    <xf numFmtId="0" fontId="31" fillId="6" borderId="36" xfId="0" applyFont="1" applyFill="1" applyBorder="1" applyAlignment="1">
      <alignment horizontal="center" vertical="center" wrapText="1"/>
    </xf>
    <xf numFmtId="0" fontId="31" fillId="6" borderId="38" xfId="0" applyFont="1" applyFill="1" applyBorder="1" applyAlignment="1">
      <alignment horizontal="center" vertical="center" wrapText="1"/>
    </xf>
    <xf numFmtId="2" fontId="35" fillId="9" borderId="60" xfId="0" applyNumberFormat="1" applyFont="1" applyFill="1" applyBorder="1" applyAlignment="1">
      <alignment horizontal="center" vertical="center" wrapText="1"/>
    </xf>
    <xf numFmtId="0" fontId="31" fillId="6" borderId="37" xfId="0" applyFont="1" applyFill="1" applyBorder="1" applyAlignment="1">
      <alignment horizontal="center" vertical="center" wrapText="1"/>
    </xf>
    <xf numFmtId="0" fontId="38" fillId="4" borderId="47"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32" xfId="0" applyFont="1" applyFill="1" applyBorder="1" applyAlignment="1">
      <alignment horizontal="center" vertical="center" wrapText="1"/>
    </xf>
    <xf numFmtId="0" fontId="38" fillId="4" borderId="40" xfId="0" applyFont="1" applyFill="1" applyBorder="1" applyAlignment="1">
      <alignment horizontal="center" vertical="center" wrapText="1"/>
    </xf>
    <xf numFmtId="0" fontId="38" fillId="5" borderId="32" xfId="0" applyFont="1" applyFill="1" applyBorder="1" applyAlignment="1">
      <alignment horizontal="center" vertical="center" wrapText="1"/>
    </xf>
    <xf numFmtId="0" fontId="38" fillId="5" borderId="40" xfId="0" applyFont="1" applyFill="1" applyBorder="1" applyAlignment="1">
      <alignment horizontal="center" vertical="center" wrapText="1"/>
    </xf>
    <xf numFmtId="0" fontId="38" fillId="6" borderId="32" xfId="0" applyFont="1" applyFill="1" applyBorder="1" applyAlignment="1">
      <alignment horizontal="center" vertical="center" wrapText="1"/>
    </xf>
    <xf numFmtId="0" fontId="38" fillId="6" borderId="40" xfId="0" applyFont="1" applyFill="1" applyBorder="1" applyAlignment="1">
      <alignment horizontal="center" vertical="center" wrapText="1"/>
    </xf>
    <xf numFmtId="10" fontId="53" fillId="0" borderId="11" xfId="0" applyNumberFormat="1" applyFont="1" applyFill="1" applyBorder="1" applyAlignment="1">
      <alignment horizontal="center" vertical="center" wrapText="1"/>
    </xf>
    <xf numFmtId="10" fontId="53" fillId="0" borderId="14" xfId="0" applyNumberFormat="1" applyFont="1" applyFill="1" applyBorder="1" applyAlignment="1">
      <alignment horizontal="center" vertical="center" wrapText="1"/>
    </xf>
    <xf numFmtId="10" fontId="53" fillId="0" borderId="26" xfId="0" applyNumberFormat="1" applyFont="1" applyFill="1" applyBorder="1" applyAlignment="1">
      <alignment horizontal="center" vertical="center" wrapText="1"/>
    </xf>
    <xf numFmtId="0" fontId="31" fillId="6" borderId="39" xfId="0" applyFont="1" applyFill="1" applyBorder="1" applyAlignment="1">
      <alignment horizontal="center" vertical="center" wrapText="1"/>
    </xf>
    <xf numFmtId="0" fontId="38" fillId="7" borderId="32" xfId="0" applyFont="1" applyFill="1" applyBorder="1" applyAlignment="1">
      <alignment horizontal="center" vertical="center" wrapText="1"/>
    </xf>
    <xf numFmtId="0" fontId="38" fillId="7" borderId="40"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8" fillId="4" borderId="55" xfId="0" applyFont="1" applyFill="1" applyBorder="1" applyAlignment="1">
      <alignment horizontal="center" vertical="center" wrapText="1"/>
    </xf>
    <xf numFmtId="0" fontId="38" fillId="3" borderId="47" xfId="0" applyFont="1" applyFill="1" applyBorder="1" applyAlignment="1">
      <alignment horizontal="center" vertical="center" wrapText="1"/>
    </xf>
    <xf numFmtId="0" fontId="38" fillId="3" borderId="48" xfId="0" applyFont="1" applyFill="1" applyBorder="1" applyAlignment="1">
      <alignment horizontal="center" vertical="center" wrapText="1"/>
    </xf>
    <xf numFmtId="165" fontId="53" fillId="15" borderId="31" xfId="0" applyNumberFormat="1" applyFont="1" applyFill="1" applyBorder="1" applyAlignment="1">
      <alignment horizontal="center" vertical="center" wrapText="1"/>
    </xf>
    <xf numFmtId="165" fontId="53" fillId="15" borderId="33" xfId="0" applyNumberFormat="1" applyFont="1" applyFill="1" applyBorder="1" applyAlignment="1">
      <alignment horizontal="center" vertical="center" wrapText="1"/>
    </xf>
    <xf numFmtId="165" fontId="53" fillId="15" borderId="28" xfId="0" applyNumberFormat="1" applyFont="1" applyFill="1" applyBorder="1" applyAlignment="1">
      <alignment horizontal="center" vertical="center" wrapText="1"/>
    </xf>
    <xf numFmtId="10" fontId="53" fillId="15" borderId="11" xfId="0" applyNumberFormat="1" applyFont="1" applyFill="1" applyBorder="1" applyAlignment="1">
      <alignment horizontal="center" vertical="center" wrapText="1"/>
    </xf>
    <xf numFmtId="10" fontId="53" fillId="15" borderId="14" xfId="0" applyNumberFormat="1" applyFont="1" applyFill="1" applyBorder="1" applyAlignment="1">
      <alignment horizontal="center" vertical="center" wrapText="1"/>
    </xf>
    <xf numFmtId="10" fontId="53" fillId="15" borderId="9" xfId="0" applyNumberFormat="1" applyFont="1" applyFill="1" applyBorder="1" applyAlignment="1">
      <alignment horizontal="center" vertical="center" wrapText="1"/>
    </xf>
    <xf numFmtId="0" fontId="35" fillId="15" borderId="22" xfId="0" applyFont="1" applyFill="1" applyBorder="1" applyAlignment="1">
      <alignment vertical="center" wrapText="1"/>
    </xf>
    <xf numFmtId="2" fontId="52" fillId="15" borderId="10" xfId="0" applyNumberFormat="1" applyFont="1" applyFill="1" applyBorder="1" applyAlignment="1">
      <alignment horizontal="center" vertical="center" wrapText="1"/>
    </xf>
    <xf numFmtId="0" fontId="52" fillId="15" borderId="5" xfId="0" applyFont="1" applyFill="1" applyBorder="1" applyAlignment="1">
      <alignment horizontal="center" vertical="center" wrapText="1"/>
    </xf>
    <xf numFmtId="0" fontId="52" fillId="15" borderId="8" xfId="0" applyFont="1" applyFill="1" applyBorder="1" applyAlignment="1">
      <alignment horizontal="center" vertical="center" wrapText="1"/>
    </xf>
    <xf numFmtId="10" fontId="53" fillId="15" borderId="15" xfId="0" applyNumberFormat="1" applyFont="1" applyFill="1" applyBorder="1" applyAlignment="1">
      <alignment horizontal="center" vertical="center" wrapText="1"/>
    </xf>
    <xf numFmtId="10" fontId="53" fillId="15" borderId="12" xfId="0" applyNumberFormat="1" applyFont="1" applyFill="1" applyBorder="1" applyAlignment="1">
      <alignment horizontal="center" vertical="center" wrapText="1"/>
    </xf>
    <xf numFmtId="0" fontId="37" fillId="15" borderId="31" xfId="0" applyFont="1" applyFill="1" applyBorder="1" applyAlignment="1">
      <alignment vertical="center" wrapText="1"/>
    </xf>
    <xf numFmtId="0" fontId="37" fillId="15" borderId="28" xfId="0" applyFont="1" applyFill="1" applyBorder="1" applyAlignment="1">
      <alignment vertical="center" wrapText="1"/>
    </xf>
    <xf numFmtId="0" fontId="37" fillId="15" borderId="27" xfId="0" applyFont="1" applyFill="1" applyBorder="1" applyAlignment="1">
      <alignment vertical="center" wrapText="1"/>
    </xf>
    <xf numFmtId="0" fontId="37" fillId="15" borderId="33" xfId="0" applyFont="1" applyFill="1" applyBorder="1" applyAlignment="1">
      <alignment vertical="center" wrapText="1"/>
    </xf>
    <xf numFmtId="0" fontId="37" fillId="15" borderId="30" xfId="0" applyFont="1" applyFill="1" applyBorder="1" applyAlignment="1">
      <alignment vertical="center" wrapText="1"/>
    </xf>
    <xf numFmtId="10" fontId="53" fillId="15" borderId="25" xfId="0" applyNumberFormat="1" applyFont="1" applyFill="1" applyBorder="1" applyAlignment="1">
      <alignment horizontal="center" vertical="center" wrapText="1"/>
    </xf>
    <xf numFmtId="10" fontId="53" fillId="15" borderId="26" xfId="0" applyNumberFormat="1" applyFont="1" applyFill="1" applyBorder="1" applyAlignment="1">
      <alignment horizontal="center" vertical="center" wrapText="1"/>
    </xf>
    <xf numFmtId="10" fontId="53" fillId="15" borderId="27" xfId="0" applyNumberFormat="1" applyFont="1" applyFill="1" applyBorder="1" applyAlignment="1">
      <alignment horizontal="center" vertical="center" wrapText="1"/>
    </xf>
    <xf numFmtId="10" fontId="53" fillId="15" borderId="30" xfId="0" applyNumberFormat="1" applyFont="1" applyFill="1" applyBorder="1" applyAlignment="1">
      <alignment horizontal="center" vertical="center" wrapText="1"/>
    </xf>
    <xf numFmtId="0" fontId="37" fillId="15" borderId="32" xfId="0" applyFont="1" applyFill="1" applyBorder="1" applyAlignment="1">
      <alignment horizontal="center" vertical="center" wrapText="1"/>
    </xf>
    <xf numFmtId="0" fontId="37" fillId="15" borderId="40" xfId="0" applyFont="1" applyFill="1" applyBorder="1" applyAlignment="1">
      <alignment horizontal="center" vertical="center" wrapText="1"/>
    </xf>
    <xf numFmtId="2" fontId="35" fillId="9" borderId="32" xfId="0" applyNumberFormat="1" applyFont="1" applyFill="1" applyBorder="1" applyAlignment="1">
      <alignment horizontal="center" vertical="center" wrapText="1"/>
    </xf>
    <xf numFmtId="2" fontId="35" fillId="9" borderId="40" xfId="0" applyNumberFormat="1" applyFont="1" applyFill="1" applyBorder="1" applyAlignment="1">
      <alignment horizontal="center" vertical="center" wrapText="1"/>
    </xf>
    <xf numFmtId="165" fontId="53" fillId="15" borderId="32" xfId="0" applyNumberFormat="1" applyFont="1" applyFill="1" applyBorder="1" applyAlignment="1">
      <alignment horizontal="center" vertical="center" wrapText="1"/>
    </xf>
    <xf numFmtId="165" fontId="53" fillId="15" borderId="40" xfId="0" applyNumberFormat="1" applyFont="1" applyFill="1" applyBorder="1" applyAlignment="1">
      <alignment horizontal="center" vertical="center" wrapText="1"/>
    </xf>
    <xf numFmtId="10" fontId="53" fillId="15" borderId="32" xfId="0" applyNumberFormat="1" applyFont="1" applyFill="1" applyBorder="1" applyAlignment="1">
      <alignment horizontal="center" vertical="center" wrapText="1"/>
    </xf>
    <xf numFmtId="10" fontId="53" fillId="15" borderId="40"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8"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3" xfId="0" applyFont="1" applyBorder="1" applyAlignment="1">
      <alignment horizontal="left"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22" fillId="15" borderId="1" xfId="0" applyFont="1" applyFill="1" applyBorder="1" applyAlignment="1">
      <alignment horizontal="center" vertical="center" textRotation="90" wrapText="1"/>
    </xf>
    <xf numFmtId="0" fontId="32" fillId="15" borderId="1" xfId="0" applyFont="1" applyFill="1" applyBorder="1" applyAlignment="1">
      <alignment horizontal="center" vertical="center" textRotation="90" wrapText="1"/>
    </xf>
    <xf numFmtId="0" fontId="32" fillId="15" borderId="1" xfId="0" applyFont="1" applyFill="1" applyBorder="1" applyAlignment="1">
      <alignment horizontal="center" vertical="center" wrapText="1"/>
    </xf>
    <xf numFmtId="10" fontId="22" fillId="15" borderId="1" xfId="0" applyNumberFormat="1" applyFont="1" applyFill="1" applyBorder="1" applyAlignment="1">
      <alignment horizontal="center" vertical="center" wrapText="1"/>
    </xf>
    <xf numFmtId="0" fontId="22" fillId="15" borderId="1" xfId="0" applyFont="1" applyFill="1" applyBorder="1" applyAlignment="1">
      <alignment horizontal="center" vertical="center" wrapText="1"/>
    </xf>
    <xf numFmtId="0" fontId="10" fillId="0" borderId="10"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11" xfId="0" applyFont="1" applyBorder="1" applyAlignment="1">
      <alignment horizontal="justify" vertical="center" wrapText="1"/>
    </xf>
    <xf numFmtId="0" fontId="32" fillId="0" borderId="1" xfId="0" applyFont="1" applyFill="1" applyBorder="1" applyAlignment="1">
      <alignment horizontal="center" vertical="center" wrapText="1"/>
    </xf>
    <xf numFmtId="0" fontId="29" fillId="13"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16" fontId="32" fillId="15" borderId="1" xfId="0" quotePrefix="1" applyNumberFormat="1" applyFont="1" applyFill="1" applyBorder="1" applyAlignment="1">
      <alignment horizontal="center" vertical="center" wrapText="1"/>
    </xf>
    <xf numFmtId="0" fontId="32" fillId="15" borderId="1" xfId="0" quotePrefix="1" applyFont="1" applyFill="1" applyBorder="1" applyAlignment="1">
      <alignment horizontal="center" vertical="center" wrapText="1"/>
    </xf>
    <xf numFmtId="10" fontId="32" fillId="15" borderId="1" xfId="0" applyNumberFormat="1" applyFont="1" applyFill="1" applyBorder="1" applyAlignment="1">
      <alignment horizontal="center" vertical="center" wrapText="1"/>
    </xf>
    <xf numFmtId="0" fontId="29" fillId="13" borderId="50" xfId="0" applyFont="1" applyFill="1" applyBorder="1" applyAlignment="1">
      <alignment horizontal="center" vertical="center"/>
    </xf>
    <xf numFmtId="0" fontId="29" fillId="13" borderId="49" xfId="0" applyFont="1" applyFill="1" applyBorder="1" applyAlignment="1">
      <alignment horizontal="center" vertical="center"/>
    </xf>
    <xf numFmtId="0" fontId="29" fillId="13" borderId="55" xfId="0" applyFont="1" applyFill="1" applyBorder="1" applyAlignment="1">
      <alignment horizontal="center" vertical="center"/>
    </xf>
    <xf numFmtId="0" fontId="19" fillId="15" borderId="50" xfId="0" applyFont="1" applyFill="1" applyBorder="1" applyAlignment="1">
      <alignment horizontal="center" vertical="center" wrapText="1"/>
    </xf>
    <xf numFmtId="0" fontId="19" fillId="15" borderId="49"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20" fillId="15" borderId="47" xfId="0" applyFont="1" applyFill="1" applyBorder="1" applyAlignment="1">
      <alignment horizontal="center" vertical="center" wrapText="1"/>
    </xf>
    <xf numFmtId="0" fontId="20" fillId="15" borderId="48" xfId="0" applyFont="1" applyFill="1" applyBorder="1" applyAlignment="1">
      <alignment horizontal="center" vertical="center" wrapText="1"/>
    </xf>
    <xf numFmtId="0" fontId="19" fillId="18" borderId="46" xfId="0" applyFont="1" applyFill="1" applyBorder="1" applyAlignment="1">
      <alignment horizontal="center" vertical="center" wrapText="1"/>
    </xf>
    <xf numFmtId="0" fontId="19" fillId="18" borderId="47" xfId="0" applyFont="1" applyFill="1" applyBorder="1" applyAlignment="1">
      <alignment horizontal="center" vertical="center" wrapText="1"/>
    </xf>
    <xf numFmtId="0" fontId="19" fillId="18" borderId="45" xfId="0" applyFont="1" applyFill="1" applyBorder="1" applyAlignment="1">
      <alignment horizontal="center" vertical="center" wrapText="1"/>
    </xf>
    <xf numFmtId="0" fontId="19" fillId="18" borderId="48"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47" xfId="0" applyFont="1" applyFill="1" applyBorder="1" applyAlignment="1">
      <alignment horizontal="center" vertical="center" wrapText="1"/>
    </xf>
    <xf numFmtId="0" fontId="19" fillId="15" borderId="46" xfId="0" applyFont="1" applyFill="1" applyBorder="1" applyAlignment="1">
      <alignment horizontal="center" vertical="center" wrapText="1"/>
    </xf>
    <xf numFmtId="0" fontId="19" fillId="15" borderId="47" xfId="0" applyFont="1" applyFill="1" applyBorder="1" applyAlignment="1">
      <alignment horizontal="center" vertical="center" wrapText="1"/>
    </xf>
    <xf numFmtId="0" fontId="19" fillId="15" borderId="43" xfId="0" applyFont="1" applyFill="1" applyBorder="1" applyAlignment="1">
      <alignment horizontal="center" vertical="center" wrapText="1"/>
    </xf>
    <xf numFmtId="0" fontId="19" fillId="15" borderId="0" xfId="0" applyFont="1" applyFill="1" applyBorder="1" applyAlignment="1">
      <alignment horizontal="center" vertical="center" wrapText="1"/>
    </xf>
    <xf numFmtId="0" fontId="19" fillId="15" borderId="45" xfId="0" applyFont="1" applyFill="1" applyBorder="1" applyAlignment="1">
      <alignment horizontal="center" vertical="center" wrapText="1"/>
    </xf>
    <xf numFmtId="0" fontId="19" fillId="15" borderId="48" xfId="0" applyFont="1" applyFill="1" applyBorder="1" applyAlignment="1">
      <alignment horizontal="center" vertical="center" wrapText="1"/>
    </xf>
    <xf numFmtId="0" fontId="19" fillId="2" borderId="60"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20" fillId="15" borderId="0" xfId="0" applyFont="1" applyFill="1" applyBorder="1" applyAlignment="1">
      <alignment horizontal="center" vertical="center" wrapText="1"/>
    </xf>
    <xf numFmtId="0" fontId="19" fillId="21" borderId="50" xfId="0" applyFont="1" applyFill="1" applyBorder="1" applyAlignment="1">
      <alignment horizontal="center" vertical="center" wrapText="1"/>
    </xf>
    <xf numFmtId="0" fontId="19" fillId="21" borderId="49" xfId="0" applyFont="1" applyFill="1" applyBorder="1" applyAlignment="1">
      <alignment horizontal="center" vertical="center" wrapText="1"/>
    </xf>
    <xf numFmtId="0" fontId="19" fillId="21" borderId="55" xfId="0" applyFont="1" applyFill="1" applyBorder="1" applyAlignment="1">
      <alignment horizontal="center" vertical="center" wrapText="1"/>
    </xf>
    <xf numFmtId="0" fontId="39" fillId="5" borderId="46"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39" fillId="5" borderId="54"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39" fillId="5" borderId="0" xfId="0" applyFont="1" applyFill="1" applyBorder="1" applyAlignment="1">
      <alignment horizontal="center" vertical="center" wrapText="1"/>
    </xf>
    <xf numFmtId="0" fontId="39" fillId="5" borderId="59" xfId="0" applyFont="1" applyFill="1" applyBorder="1" applyAlignment="1">
      <alignment horizontal="center" vertical="center" wrapText="1"/>
    </xf>
    <xf numFmtId="0" fontId="39" fillId="14" borderId="50" xfId="0" applyFont="1" applyFill="1" applyBorder="1" applyAlignment="1">
      <alignment horizontal="center" vertical="center" wrapText="1"/>
    </xf>
    <xf numFmtId="0" fontId="39" fillId="14" borderId="49" xfId="0" applyFont="1" applyFill="1" applyBorder="1" applyAlignment="1">
      <alignment horizontal="center" vertical="center" wrapText="1"/>
    </xf>
    <xf numFmtId="0" fontId="39" fillId="14" borderId="55"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5" borderId="46" xfId="0" applyFont="1" applyFill="1" applyBorder="1" applyAlignment="1">
      <alignment horizontal="center" vertical="center" wrapText="1"/>
    </xf>
    <xf numFmtId="0" fontId="19" fillId="5" borderId="45" xfId="0" applyFont="1" applyFill="1" applyBorder="1" applyAlignment="1">
      <alignment horizontal="center" vertical="center" wrapText="1"/>
    </xf>
    <xf numFmtId="0" fontId="19" fillId="18" borderId="32" xfId="0" applyFont="1" applyFill="1" applyBorder="1" applyAlignment="1">
      <alignment horizontal="center" vertical="center" wrapText="1"/>
    </xf>
    <xf numFmtId="0" fontId="19" fillId="18" borderId="40" xfId="0" applyFont="1" applyFill="1" applyBorder="1" applyAlignment="1">
      <alignment horizontal="center" vertical="center" wrapText="1"/>
    </xf>
    <xf numFmtId="0" fontId="19" fillId="15" borderId="32" xfId="0" applyFont="1" applyFill="1" applyBorder="1" applyAlignment="1">
      <alignment horizontal="center" vertical="center" wrapText="1"/>
    </xf>
    <xf numFmtId="0" fontId="19" fillId="15" borderId="33" xfId="0" applyFont="1" applyFill="1" applyBorder="1" applyAlignment="1">
      <alignment horizontal="center" vertical="center" wrapText="1"/>
    </xf>
    <xf numFmtId="0" fontId="19" fillId="15" borderId="40" xfId="0" applyFont="1" applyFill="1" applyBorder="1" applyAlignment="1">
      <alignment horizontal="center" vertical="center" wrapText="1"/>
    </xf>
    <xf numFmtId="0" fontId="20" fillId="15" borderId="32" xfId="0" applyFont="1" applyFill="1" applyBorder="1" applyAlignment="1">
      <alignment horizontal="center" vertical="center" wrapText="1"/>
    </xf>
    <xf numFmtId="0" fontId="20" fillId="15" borderId="33" xfId="0" applyFont="1" applyFill="1" applyBorder="1" applyAlignment="1">
      <alignment horizontal="center" vertical="center" wrapText="1"/>
    </xf>
    <xf numFmtId="0" fontId="20" fillId="15" borderId="40" xfId="0" applyFont="1" applyFill="1" applyBorder="1" applyAlignment="1">
      <alignment horizontal="center" vertical="center" wrapText="1"/>
    </xf>
    <xf numFmtId="0" fontId="20" fillId="15" borderId="31" xfId="0" applyFont="1" applyFill="1" applyBorder="1" applyAlignment="1">
      <alignment horizontal="center" vertical="center" wrapText="1"/>
    </xf>
    <xf numFmtId="0" fontId="20" fillId="15" borderId="29" xfId="0" applyFont="1" applyFill="1" applyBorder="1" applyAlignment="1">
      <alignment horizontal="center" vertical="center" wrapText="1"/>
    </xf>
    <xf numFmtId="0" fontId="20" fillId="15" borderId="28" xfId="0" applyFont="1" applyFill="1" applyBorder="1" applyAlignment="1">
      <alignment horizontal="center" vertical="center" wrapText="1"/>
    </xf>
    <xf numFmtId="0" fontId="19" fillId="15" borderId="27" xfId="0" applyFont="1" applyFill="1" applyBorder="1" applyAlignment="1">
      <alignment horizontal="center" vertical="center" wrapText="1"/>
    </xf>
    <xf numFmtId="0" fontId="19" fillId="15" borderId="29" xfId="0" applyFont="1" applyFill="1" applyBorder="1" applyAlignment="1">
      <alignment horizontal="center" vertical="center" wrapText="1"/>
    </xf>
    <xf numFmtId="0" fontId="19" fillId="15" borderId="30" xfId="0" applyFont="1" applyFill="1" applyBorder="1" applyAlignment="1">
      <alignment horizontal="center" vertical="center" wrapText="1"/>
    </xf>
    <xf numFmtId="0" fontId="20" fillId="15" borderId="27" xfId="0" applyFont="1" applyFill="1" applyBorder="1" applyAlignment="1">
      <alignment horizontal="center" vertical="center" wrapText="1"/>
    </xf>
    <xf numFmtId="0" fontId="20" fillId="15" borderId="30" xfId="0" applyFont="1" applyFill="1" applyBorder="1" applyAlignment="1">
      <alignment horizontal="center" vertical="center" wrapText="1"/>
    </xf>
    <xf numFmtId="0" fontId="39" fillId="2" borderId="47" xfId="0" applyFont="1" applyFill="1" applyBorder="1" applyAlignment="1">
      <alignment horizontal="center" vertical="center" wrapText="1"/>
    </xf>
    <xf numFmtId="0" fontId="39" fillId="2" borderId="54" xfId="0" applyFont="1" applyFill="1" applyBorder="1" applyAlignment="1">
      <alignment horizontal="center" vertical="center" wrapText="1"/>
    </xf>
    <xf numFmtId="0" fontId="40" fillId="15" borderId="47" xfId="0" applyFont="1" applyFill="1" applyBorder="1" applyAlignment="1">
      <alignment horizontal="center" vertical="center" wrapText="1"/>
    </xf>
    <xf numFmtId="0" fontId="40" fillId="15" borderId="54" xfId="0" applyFont="1" applyFill="1" applyBorder="1" applyAlignment="1">
      <alignment horizontal="center" vertical="center" wrapText="1"/>
    </xf>
    <xf numFmtId="0" fontId="39" fillId="15" borderId="47" xfId="0" applyFont="1" applyFill="1" applyBorder="1" applyAlignment="1">
      <alignment horizontal="center" vertical="center" wrapText="1"/>
    </xf>
    <xf numFmtId="0" fontId="39" fillId="15" borderId="54" xfId="0" applyFont="1" applyFill="1" applyBorder="1" applyAlignment="1">
      <alignment horizontal="center" vertical="center" wrapText="1"/>
    </xf>
    <xf numFmtId="0" fontId="39" fillId="4" borderId="47" xfId="0" applyFont="1" applyFill="1" applyBorder="1" applyAlignment="1">
      <alignment horizontal="center" vertical="center" wrapText="1"/>
    </xf>
    <xf numFmtId="0" fontId="39" fillId="4" borderId="54" xfId="0" applyFont="1" applyFill="1" applyBorder="1" applyAlignment="1">
      <alignment horizontal="center" vertical="center" wrapText="1"/>
    </xf>
    <xf numFmtId="0" fontId="19" fillId="7" borderId="32"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8" borderId="47" xfId="0" applyFont="1" applyFill="1" applyBorder="1" applyAlignment="1">
      <alignment horizontal="center" vertical="center" wrapText="1"/>
    </xf>
    <xf numFmtId="0" fontId="19" fillId="8" borderId="48"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0" fillId="0" borderId="1" xfId="0" applyFont="1" applyBorder="1" applyAlignment="1">
      <alignment horizontal="justify" vertical="center" wrapText="1"/>
    </xf>
    <xf numFmtId="0" fontId="39" fillId="15" borderId="50" xfId="0" applyFont="1" applyFill="1" applyBorder="1" applyAlignment="1">
      <alignment horizontal="center" vertical="center" wrapText="1"/>
    </xf>
    <xf numFmtId="0" fontId="39" fillId="15" borderId="55"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20" fillId="15" borderId="50" xfId="0" applyFont="1" applyFill="1" applyBorder="1" applyAlignment="1">
      <alignment horizontal="center" vertical="center" wrapText="1"/>
    </xf>
    <xf numFmtId="0" fontId="20" fillId="15" borderId="49" xfId="0" applyFont="1" applyFill="1" applyBorder="1" applyAlignment="1">
      <alignment horizontal="center" vertical="center" wrapText="1"/>
    </xf>
    <xf numFmtId="0" fontId="20" fillId="15" borderId="55" xfId="0" applyFont="1" applyFill="1" applyBorder="1" applyAlignment="1">
      <alignment horizontal="center" vertical="center" wrapText="1"/>
    </xf>
    <xf numFmtId="0" fontId="20" fillId="15" borderId="45" xfId="0" applyFont="1" applyFill="1" applyBorder="1" applyAlignment="1">
      <alignment horizontal="center" vertical="center" wrapText="1"/>
    </xf>
    <xf numFmtId="0" fontId="20" fillId="15" borderId="58" xfId="0" applyFont="1" applyFill="1" applyBorder="1" applyAlignment="1">
      <alignment horizontal="center" vertical="center" wrapText="1"/>
    </xf>
    <xf numFmtId="0" fontId="39" fillId="2" borderId="50" xfId="0" applyFont="1" applyFill="1" applyBorder="1" applyAlignment="1">
      <alignment horizontal="center" vertical="center" wrapText="1"/>
    </xf>
    <xf numFmtId="0" fontId="39" fillId="2" borderId="55" xfId="0" applyFont="1" applyFill="1" applyBorder="1" applyAlignment="1">
      <alignment horizontal="center" vertical="center" wrapText="1"/>
    </xf>
    <xf numFmtId="0" fontId="39" fillId="18" borderId="47" xfId="0" applyFont="1" applyFill="1" applyBorder="1" applyAlignment="1">
      <alignment horizontal="center" vertical="center" wrapText="1"/>
    </xf>
    <xf numFmtId="0" fontId="39" fillId="18" borderId="54" xfId="0" applyFont="1" applyFill="1" applyBorder="1" applyAlignment="1">
      <alignment horizontal="center" vertical="center" wrapText="1"/>
    </xf>
    <xf numFmtId="0" fontId="39" fillId="18" borderId="48" xfId="0" applyFont="1" applyFill="1" applyBorder="1" applyAlignment="1">
      <alignment horizontal="center" vertical="center" wrapText="1"/>
    </xf>
    <xf numFmtId="0" fontId="39" fillId="18" borderId="58"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19" fillId="8" borderId="40" xfId="0" applyFont="1" applyFill="1" applyBorder="1" applyAlignment="1">
      <alignment horizontal="center" vertical="center" wrapText="1"/>
    </xf>
    <xf numFmtId="0" fontId="39" fillId="2" borderId="49"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10" borderId="47" xfId="0" applyFont="1" applyFill="1" applyBorder="1" applyAlignment="1">
      <alignment horizontal="center" vertical="center" wrapText="1"/>
    </xf>
    <xf numFmtId="0" fontId="19" fillId="10" borderId="48" xfId="0" applyFont="1" applyFill="1" applyBorder="1" applyAlignment="1">
      <alignment horizontal="center" vertical="center" wrapText="1"/>
    </xf>
    <xf numFmtId="0" fontId="39" fillId="22" borderId="39" xfId="0" applyFont="1" applyFill="1" applyBorder="1" applyAlignment="1">
      <alignment horizontal="center" vertical="center" wrapText="1"/>
    </xf>
    <xf numFmtId="0" fontId="39" fillId="22" borderId="37" xfId="0" applyFont="1" applyFill="1" applyBorder="1" applyAlignment="1">
      <alignment horizontal="center" vertical="center" wrapText="1"/>
    </xf>
    <xf numFmtId="0" fontId="19" fillId="22" borderId="27" xfId="0" applyFont="1" applyFill="1" applyBorder="1" applyAlignment="1">
      <alignment horizontal="center" vertical="center" wrapText="1"/>
    </xf>
    <xf numFmtId="0" fontId="19" fillId="22" borderId="30" xfId="0" applyFont="1" applyFill="1" applyBorder="1" applyAlignment="1">
      <alignment horizontal="center" vertical="center" wrapText="1"/>
    </xf>
    <xf numFmtId="0" fontId="20" fillId="15" borderId="46" xfId="0" applyFont="1" applyFill="1" applyBorder="1" applyAlignment="1">
      <alignment horizontal="center" vertical="center" wrapText="1"/>
    </xf>
    <xf numFmtId="0" fontId="20" fillId="15" borderId="43" xfId="0" applyFont="1" applyFill="1" applyBorder="1" applyAlignment="1">
      <alignment horizontal="center" vertical="center" wrapText="1"/>
    </xf>
    <xf numFmtId="0" fontId="19" fillId="5" borderId="32" xfId="0" applyFont="1" applyFill="1" applyBorder="1" applyAlignment="1">
      <alignment horizontal="center" vertical="center" wrapText="1"/>
    </xf>
    <xf numFmtId="0" fontId="19" fillId="5" borderId="40" xfId="0" applyFont="1" applyFill="1" applyBorder="1" applyAlignment="1">
      <alignment horizontal="center" vertical="center" wrapText="1"/>
    </xf>
    <xf numFmtId="0" fontId="19" fillId="10" borderId="32" xfId="0" applyFont="1" applyFill="1" applyBorder="1" applyAlignment="1">
      <alignment horizontal="center" vertical="center" wrapText="1"/>
    </xf>
    <xf numFmtId="0" fontId="19" fillId="10" borderId="40" xfId="0"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22" borderId="47" xfId="0" applyFont="1" applyFill="1" applyBorder="1" applyAlignment="1">
      <alignment horizontal="center" vertical="center" wrapText="1"/>
    </xf>
    <xf numFmtId="0" fontId="19" fillId="22" borderId="48" xfId="0" applyFont="1" applyFill="1" applyBorder="1" applyAlignment="1">
      <alignment horizontal="center" vertical="center" wrapText="1"/>
    </xf>
    <xf numFmtId="0" fontId="19" fillId="22" borderId="60" xfId="0" applyFont="1" applyFill="1" applyBorder="1" applyAlignment="1">
      <alignment horizontal="center" vertical="center" wrapText="1"/>
    </xf>
    <xf numFmtId="0" fontId="19" fillId="22" borderId="34" xfId="0" applyFont="1" applyFill="1" applyBorder="1" applyAlignment="1">
      <alignment horizontal="center" vertical="center" wrapText="1"/>
    </xf>
    <xf numFmtId="0" fontId="39" fillId="22" borderId="50" xfId="0" applyFont="1" applyFill="1" applyBorder="1" applyAlignment="1">
      <alignment horizontal="center" vertical="center" wrapText="1"/>
    </xf>
    <xf numFmtId="0" fontId="39" fillId="22" borderId="49" xfId="0" applyFont="1" applyFill="1" applyBorder="1" applyAlignment="1">
      <alignment horizontal="center" vertical="center" wrapText="1"/>
    </xf>
    <xf numFmtId="0" fontId="39" fillId="22" borderId="55"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7" fillId="0" borderId="0" xfId="0" applyFont="1" applyAlignment="1">
      <alignment horizontal="center" vertical="center"/>
    </xf>
    <xf numFmtId="0" fontId="19" fillId="5"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42" fillId="0" borderId="0" xfId="0" applyFont="1" applyAlignment="1">
      <alignment horizontal="left" vertical="center" wrapText="1"/>
    </xf>
    <xf numFmtId="0" fontId="42" fillId="7" borderId="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41" fillId="0" borderId="0" xfId="0" applyFont="1" applyAlignment="1">
      <alignment horizontal="right" vertical="center" wrapText="1"/>
    </xf>
    <xf numFmtId="0" fontId="19" fillId="5" borderId="1" xfId="0" applyFont="1" applyFill="1" applyBorder="1" applyAlignment="1">
      <alignment horizontal="left" vertical="center"/>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1" xfId="0" applyFont="1" applyFill="1" applyBorder="1" applyAlignment="1">
      <alignment horizontal="left" vertical="center"/>
    </xf>
    <xf numFmtId="14" fontId="5" fillId="2" borderId="5"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19" fillId="2" borderId="1" xfId="0" applyFont="1" applyFill="1" applyBorder="1" applyAlignment="1">
      <alignment vertical="center" wrapText="1"/>
    </xf>
    <xf numFmtId="0" fontId="42" fillId="0" borderId="0" xfId="0" applyFont="1" applyAlignment="1">
      <alignment horizontal="left" vertical="center"/>
    </xf>
    <xf numFmtId="0" fontId="19" fillId="5" borderId="1" xfId="0" applyFont="1" applyFill="1" applyBorder="1" applyAlignment="1">
      <alignment vertical="center" wrapText="1"/>
    </xf>
    <xf numFmtId="0" fontId="28" fillId="13" borderId="5" xfId="0" applyFont="1" applyFill="1" applyBorder="1" applyAlignment="1">
      <alignment horizontal="left" vertical="center"/>
    </xf>
    <xf numFmtId="0" fontId="28" fillId="13" borderId="6" xfId="0" applyFont="1" applyFill="1" applyBorder="1" applyAlignment="1">
      <alignment horizontal="left" vertical="center"/>
    </xf>
    <xf numFmtId="0" fontId="28" fillId="13" borderId="7" xfId="0" applyFont="1" applyFill="1" applyBorder="1" applyAlignment="1">
      <alignment horizontal="left" vertical="center"/>
    </xf>
    <xf numFmtId="0" fontId="5" fillId="13" borderId="1" xfId="0" applyFont="1" applyFill="1" applyBorder="1" applyAlignment="1">
      <alignment horizontal="left"/>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4" fillId="0" borderId="13" xfId="0" applyFont="1" applyBorder="1" applyAlignment="1">
      <alignment vertical="center" wrapText="1"/>
    </xf>
    <xf numFmtId="0" fontId="14" fillId="0" borderId="0" xfId="0" applyFont="1" applyBorder="1" applyAlignment="1">
      <alignment wrapText="1"/>
    </xf>
    <xf numFmtId="0" fontId="14" fillId="0" borderId="14" xfId="0" applyFont="1" applyBorder="1" applyAlignment="1">
      <alignment wrapText="1"/>
    </xf>
    <xf numFmtId="0" fontId="14" fillId="0" borderId="10" xfId="0" applyFont="1" applyBorder="1" applyAlignment="1">
      <alignment vertical="center" wrapText="1"/>
    </xf>
    <xf numFmtId="0" fontId="14" fillId="0" borderId="15" xfId="0" applyFont="1" applyBorder="1" applyAlignment="1">
      <alignment wrapText="1"/>
    </xf>
    <xf numFmtId="0" fontId="14" fillId="0" borderId="11" xfId="0" applyFont="1" applyBorder="1" applyAlignment="1">
      <alignment wrapText="1"/>
    </xf>
    <xf numFmtId="0" fontId="7" fillId="2" borderId="1" xfId="0" applyFont="1" applyFill="1" applyBorder="1" applyAlignment="1">
      <alignment horizontal="center" vertical="center" wrapText="1"/>
    </xf>
    <xf numFmtId="0" fontId="14" fillId="0" borderId="8" xfId="0" applyFont="1" applyBorder="1" applyAlignment="1">
      <alignment vertical="center" wrapText="1"/>
    </xf>
    <xf numFmtId="0" fontId="14" fillId="0" borderId="12" xfId="0" applyFont="1" applyBorder="1" applyAlignment="1">
      <alignment wrapText="1"/>
    </xf>
    <xf numFmtId="0" fontId="14" fillId="0" borderId="9" xfId="0" applyFont="1" applyBorder="1" applyAlignment="1">
      <alignment wrapText="1"/>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10" fillId="0" borderId="13" xfId="0" applyFont="1" applyBorder="1" applyAlignment="1">
      <alignment vertical="center" wrapText="1"/>
    </xf>
    <xf numFmtId="0" fontId="10" fillId="0" borderId="0" xfId="0" applyFont="1" applyBorder="1" applyAlignment="1">
      <alignment wrapText="1"/>
    </xf>
    <xf numFmtId="0" fontId="10" fillId="0" borderId="14" xfId="0" applyFont="1" applyBorder="1" applyAlignment="1">
      <alignment wrapText="1"/>
    </xf>
    <xf numFmtId="0" fontId="10" fillId="0" borderId="10" xfId="0" applyFont="1" applyBorder="1" applyAlignment="1">
      <alignment vertical="center" wrapText="1"/>
    </xf>
    <xf numFmtId="0" fontId="10" fillId="0" borderId="15" xfId="0" applyFont="1" applyBorder="1" applyAlignment="1">
      <alignment wrapText="1"/>
    </xf>
    <xf numFmtId="0" fontId="10" fillId="0" borderId="11" xfId="0" applyFont="1" applyBorder="1" applyAlignment="1">
      <alignment wrapText="1"/>
    </xf>
    <xf numFmtId="0" fontId="10" fillId="0" borderId="8" xfId="0" applyFont="1" applyBorder="1" applyAlignment="1">
      <alignment vertical="center" wrapText="1"/>
    </xf>
    <xf numFmtId="0" fontId="10" fillId="0" borderId="12" xfId="0" applyFont="1" applyBorder="1" applyAlignment="1">
      <alignment wrapText="1"/>
    </xf>
    <xf numFmtId="0" fontId="10" fillId="0" borderId="9" xfId="0" applyFont="1" applyBorder="1" applyAlignment="1">
      <alignment wrapText="1"/>
    </xf>
    <xf numFmtId="0" fontId="0" fillId="7"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1" fillId="13" borderId="1" xfId="0" applyFont="1" applyFill="1" applyBorder="1" applyAlignment="1">
      <alignment horizontal="left"/>
    </xf>
    <xf numFmtId="0" fontId="0" fillId="5" borderId="2"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cellXfs>
  <cellStyles count="3">
    <cellStyle name="Hiperłącze" xfId="1" builtinId="8"/>
    <cellStyle name="Normalny" xfId="0" builtinId="0"/>
    <cellStyle name="Procentowy" xfId="2" builtinId="5"/>
  </cellStyles>
  <dxfs count="1">
    <dxf>
      <font>
        <color rgb="FF9C0006"/>
      </font>
      <fill>
        <patternFill>
          <bgColor rgb="FFFFC7CE"/>
        </patternFill>
      </fill>
    </dxf>
  </dxfs>
  <tableStyles count="0" defaultTableStyle="TableStyleMedium2" defaultPivotStyle="PivotStyleLight16"/>
  <colors>
    <mruColors>
      <color rgb="FF00FF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0"/>
  <sheetViews>
    <sheetView tabSelected="1" zoomScaleNormal="100" zoomScaleSheetLayoutView="90" workbookViewId="0">
      <selection activeCell="I20" sqref="I20"/>
    </sheetView>
  </sheetViews>
  <sheetFormatPr defaultColWidth="9.6640625" defaultRowHeight="14.4" x14ac:dyDescent="0.3"/>
  <cols>
    <col min="1" max="1" width="5.33203125" customWidth="1"/>
    <col min="2" max="12" width="11.109375" customWidth="1"/>
    <col min="13" max="13" width="14.109375" customWidth="1"/>
    <col min="14" max="14" width="8" customWidth="1"/>
  </cols>
  <sheetData>
    <row r="1" spans="2:13" ht="18.75" customHeight="1" x14ac:dyDescent="0.3">
      <c r="M1" s="22" t="s">
        <v>340</v>
      </c>
    </row>
    <row r="2" spans="2:13" ht="15" thickBot="1" x14ac:dyDescent="0.35"/>
    <row r="3" spans="2:13" ht="31.8" thickBot="1" x14ac:dyDescent="0.65">
      <c r="B3" s="414" t="s">
        <v>0</v>
      </c>
      <c r="C3" s="415"/>
      <c r="D3" s="415"/>
      <c r="E3" s="415"/>
      <c r="F3" s="415"/>
      <c r="G3" s="415"/>
      <c r="H3" s="415"/>
      <c r="I3" s="415"/>
      <c r="J3" s="399">
        <v>2023</v>
      </c>
      <c r="K3" s="400"/>
      <c r="L3" s="401"/>
      <c r="M3" s="41" t="s">
        <v>1</v>
      </c>
    </row>
    <row r="4" spans="2:13" ht="31.8" thickBot="1" x14ac:dyDescent="0.65">
      <c r="B4" s="2"/>
      <c r="C4" s="2"/>
      <c r="D4" s="2"/>
      <c r="E4" s="2"/>
      <c r="F4" s="2"/>
      <c r="G4" s="2"/>
      <c r="H4" s="2"/>
    </row>
    <row r="5" spans="2:13" s="2" customFormat="1" ht="31.2" x14ac:dyDescent="0.6">
      <c r="B5" s="416" t="s">
        <v>2</v>
      </c>
      <c r="C5" s="417"/>
      <c r="D5" s="417"/>
      <c r="E5" s="418"/>
      <c r="F5" s="402" t="s">
        <v>365</v>
      </c>
      <c r="G5" s="403"/>
      <c r="H5" s="403"/>
      <c r="I5" s="403"/>
      <c r="J5" s="403"/>
      <c r="K5" s="403"/>
      <c r="L5" s="403"/>
      <c r="M5" s="404"/>
    </row>
    <row r="6" spans="2:13" s="2" customFormat="1" ht="31.8" thickBot="1" x14ac:dyDescent="0.65">
      <c r="B6" s="419"/>
      <c r="C6" s="420"/>
      <c r="D6" s="420"/>
      <c r="E6" s="421"/>
      <c r="F6" s="405"/>
      <c r="G6" s="406"/>
      <c r="H6" s="406"/>
      <c r="I6" s="406"/>
      <c r="J6" s="406"/>
      <c r="K6" s="406"/>
      <c r="L6" s="406"/>
      <c r="M6" s="407"/>
    </row>
    <row r="7" spans="2:13" s="2" customFormat="1" ht="31.8" thickBot="1" x14ac:dyDescent="0.65">
      <c r="B7" s="43"/>
      <c r="C7" s="43"/>
      <c r="D7" s="43"/>
      <c r="E7" s="43"/>
    </row>
    <row r="8" spans="2:13" s="2" customFormat="1" ht="31.8" thickBot="1" x14ac:dyDescent="0.65">
      <c r="B8" s="396" t="s">
        <v>164</v>
      </c>
      <c r="C8" s="397"/>
      <c r="D8" s="397"/>
      <c r="E8" s="398"/>
      <c r="F8" s="408">
        <v>257001</v>
      </c>
      <c r="G8" s="409"/>
      <c r="H8" s="409"/>
      <c r="I8" s="409"/>
      <c r="J8" s="409"/>
      <c r="K8" s="409"/>
      <c r="L8" s="409"/>
      <c r="M8" s="410"/>
    </row>
    <row r="9" spans="2:13" s="2" customFormat="1" ht="31.8" thickBot="1" x14ac:dyDescent="0.65">
      <c r="B9" s="43"/>
      <c r="C9" s="43"/>
      <c r="D9" s="43"/>
      <c r="E9" s="43"/>
    </row>
    <row r="10" spans="2:13" s="2" customFormat="1" ht="31.8" thickBot="1" x14ac:dyDescent="0.65">
      <c r="B10" s="396" t="s">
        <v>166</v>
      </c>
      <c r="C10" s="397"/>
      <c r="D10" s="397"/>
      <c r="E10" s="398"/>
      <c r="F10" s="411" t="s">
        <v>406</v>
      </c>
      <c r="G10" s="412"/>
      <c r="H10" s="412"/>
      <c r="I10" s="412"/>
      <c r="J10" s="412"/>
      <c r="K10" s="412"/>
      <c r="L10" s="412"/>
      <c r="M10" s="413"/>
    </row>
    <row r="11" spans="2:13" ht="15" thickBot="1" x14ac:dyDescent="0.35">
      <c r="B11" s="36"/>
      <c r="C11" s="36"/>
      <c r="D11" s="36"/>
      <c r="E11" s="36"/>
    </row>
    <row r="12" spans="2:13" ht="31.8" thickBot="1" x14ac:dyDescent="0.35">
      <c r="B12" s="396" t="s">
        <v>167</v>
      </c>
      <c r="C12" s="397"/>
      <c r="D12" s="397"/>
      <c r="E12" s="398"/>
      <c r="F12" s="44" t="s">
        <v>168</v>
      </c>
      <c r="G12" s="45" t="s">
        <v>10</v>
      </c>
      <c r="H12" s="46" t="s">
        <v>169</v>
      </c>
      <c r="I12" s="47"/>
      <c r="J12" s="46" t="s">
        <v>80</v>
      </c>
      <c r="K12" s="47"/>
      <c r="L12" s="46" t="s">
        <v>91</v>
      </c>
      <c r="M12" s="42"/>
    </row>
    <row r="19" spans="2:2" x14ac:dyDescent="0.3">
      <c r="B19" t="s">
        <v>339</v>
      </c>
    </row>
    <row r="20" spans="2:2" x14ac:dyDescent="0.3">
      <c r="B20" t="s">
        <v>183</v>
      </c>
    </row>
  </sheetData>
  <mergeCells count="9">
    <mergeCell ref="B12:E12"/>
    <mergeCell ref="J3:L3"/>
    <mergeCell ref="F5:M6"/>
    <mergeCell ref="B8:E8"/>
    <mergeCell ref="B10:E10"/>
    <mergeCell ref="F8:M8"/>
    <mergeCell ref="F10:M10"/>
    <mergeCell ref="B3:I3"/>
    <mergeCell ref="B5:E6"/>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7"/>
  <sheetViews>
    <sheetView view="pageBreakPreview" zoomScale="70" zoomScaleNormal="100" zoomScaleSheetLayoutView="70" workbookViewId="0">
      <selection activeCell="D7" sqref="D7:D13"/>
    </sheetView>
  </sheetViews>
  <sheetFormatPr defaultColWidth="9.109375" defaultRowHeight="18" x14ac:dyDescent="0.3"/>
  <cols>
    <col min="1" max="1" width="2.109375" style="26" customWidth="1"/>
    <col min="2" max="2" width="18.88671875" style="80" customWidth="1"/>
    <col min="3" max="3" width="19.88671875" style="373" customWidth="1"/>
    <col min="4" max="4" width="17.109375" style="65" customWidth="1"/>
    <col min="5" max="5" width="10.44140625" style="65" customWidth="1"/>
    <col min="6" max="6" width="29.88671875" style="80" customWidth="1"/>
    <col min="7" max="7" width="13.33203125" style="70" customWidth="1"/>
    <col min="8" max="8" width="17.109375" style="65" customWidth="1"/>
    <col min="9" max="9" width="10.44140625" style="65" customWidth="1"/>
    <col min="10" max="10" width="31.21875" style="80" customWidth="1"/>
    <col min="11" max="11" width="11.33203125" style="374" hidden="1" customWidth="1"/>
    <col min="12" max="12" width="16.6640625" style="70" customWidth="1"/>
    <col min="13" max="13" width="18.77734375" style="152" customWidth="1"/>
    <col min="14" max="14" width="12.6640625" style="153" customWidth="1"/>
    <col min="15" max="15" width="17.88671875" style="152" customWidth="1"/>
    <col min="16" max="16" width="13.77734375" style="154" customWidth="1"/>
    <col min="17" max="17" width="1.44140625" style="6" customWidth="1"/>
    <col min="18" max="18" width="18.44140625" style="190" customWidth="1"/>
    <col min="19" max="19" width="14.6640625" style="3" customWidth="1"/>
    <col min="20" max="20" width="15.109375" style="3" bestFit="1" customWidth="1"/>
    <col min="21" max="16384" width="9.109375" style="3"/>
  </cols>
  <sheetData>
    <row r="1" spans="1:18" ht="18.600000000000001" thickBot="1" x14ac:dyDescent="0.35"/>
    <row r="2" spans="1:18" s="61" customFormat="1" ht="40.799999999999997" customHeight="1" x14ac:dyDescent="0.3">
      <c r="A2" s="66"/>
      <c r="B2" s="340" t="s">
        <v>155</v>
      </c>
      <c r="C2" s="460" t="s">
        <v>156</v>
      </c>
      <c r="D2" s="460"/>
      <c r="E2" s="460"/>
      <c r="F2" s="460"/>
      <c r="G2" s="460"/>
      <c r="H2" s="460"/>
      <c r="I2" s="460"/>
      <c r="J2" s="460"/>
      <c r="K2" s="460"/>
      <c r="L2" s="460"/>
      <c r="M2" s="460"/>
      <c r="N2" s="460"/>
      <c r="O2" s="460"/>
      <c r="P2" s="461"/>
      <c r="Q2" s="62"/>
      <c r="R2" s="213"/>
    </row>
    <row r="3" spans="1:18" ht="18.600000000000001" thickBot="1" x14ac:dyDescent="0.35">
      <c r="B3" s="341"/>
      <c r="C3" s="375"/>
      <c r="D3" s="64"/>
      <c r="E3" s="64"/>
      <c r="F3" s="81"/>
      <c r="G3" s="67"/>
      <c r="H3" s="64"/>
      <c r="I3" s="64"/>
      <c r="J3" s="81"/>
      <c r="K3" s="376"/>
      <c r="L3" s="67"/>
      <c r="M3" s="147"/>
      <c r="N3" s="148"/>
      <c r="O3" s="147"/>
      <c r="P3" s="342"/>
      <c r="Q3" s="39"/>
    </row>
    <row r="4" spans="1:18" s="59" customFormat="1" ht="31.8" customHeight="1" thickBot="1" x14ac:dyDescent="0.45">
      <c r="A4" s="68"/>
      <c r="B4" s="480" t="s">
        <v>3</v>
      </c>
      <c r="C4" s="481"/>
      <c r="D4" s="481"/>
      <c r="E4" s="482"/>
      <c r="F4" s="480" t="s">
        <v>4</v>
      </c>
      <c r="G4" s="481"/>
      <c r="H4" s="481"/>
      <c r="I4" s="484"/>
      <c r="J4" s="496" t="s">
        <v>5</v>
      </c>
      <c r="K4" s="481"/>
      <c r="L4" s="481"/>
      <c r="M4" s="481"/>
      <c r="N4" s="481"/>
      <c r="O4" s="481"/>
      <c r="P4" s="484"/>
      <c r="Q4" s="60"/>
      <c r="R4" s="190"/>
    </row>
    <row r="5" spans="1:18" ht="28.8" customHeight="1" thickBot="1" x14ac:dyDescent="0.35">
      <c r="A5" s="82"/>
      <c r="B5" s="489" t="s">
        <v>181</v>
      </c>
      <c r="C5" s="485" t="s">
        <v>478</v>
      </c>
      <c r="D5" s="487" t="s">
        <v>479</v>
      </c>
      <c r="E5" s="485" t="s">
        <v>182</v>
      </c>
      <c r="F5" s="491" t="s">
        <v>181</v>
      </c>
      <c r="G5" s="485" t="s">
        <v>478</v>
      </c>
      <c r="H5" s="487" t="s">
        <v>479</v>
      </c>
      <c r="I5" s="485" t="s">
        <v>182</v>
      </c>
      <c r="J5" s="497" t="s">
        <v>181</v>
      </c>
      <c r="K5" s="501" t="s">
        <v>480</v>
      </c>
      <c r="L5" s="487" t="s">
        <v>478</v>
      </c>
      <c r="M5" s="499" t="s">
        <v>6</v>
      </c>
      <c r="N5" s="500"/>
      <c r="O5" s="499" t="s">
        <v>7</v>
      </c>
      <c r="P5" s="500"/>
      <c r="Q5" s="55"/>
    </row>
    <row r="6" spans="1:18" ht="29.4" thickBot="1" x14ac:dyDescent="0.35">
      <c r="A6" s="82"/>
      <c r="B6" s="490"/>
      <c r="C6" s="486"/>
      <c r="D6" s="488"/>
      <c r="E6" s="486"/>
      <c r="F6" s="492"/>
      <c r="G6" s="486"/>
      <c r="H6" s="488"/>
      <c r="I6" s="486"/>
      <c r="J6" s="498"/>
      <c r="K6" s="502"/>
      <c r="L6" s="488"/>
      <c r="M6" s="364" t="s">
        <v>479</v>
      </c>
      <c r="N6" s="343" t="s">
        <v>182</v>
      </c>
      <c r="O6" s="364" t="s">
        <v>479</v>
      </c>
      <c r="P6" s="367" t="s">
        <v>182</v>
      </c>
      <c r="Q6" s="55"/>
    </row>
    <row r="7" spans="1:18" s="85" customFormat="1" ht="75" customHeight="1" thickBot="1" x14ac:dyDescent="0.35">
      <c r="A7" s="83"/>
      <c r="B7" s="425" t="s">
        <v>450</v>
      </c>
      <c r="C7" s="429">
        <f>SUM(G7:G13)</f>
        <v>863471.89</v>
      </c>
      <c r="D7" s="433">
        <f>SUM(H7:H13)</f>
        <v>787202.07000000007</v>
      </c>
      <c r="E7" s="437">
        <f>D7/C7</f>
        <v>0.91167075514178009</v>
      </c>
      <c r="F7" s="447" t="s">
        <v>508</v>
      </c>
      <c r="G7" s="483">
        <f>SUM(L7:L8)</f>
        <v>45281.520000000004</v>
      </c>
      <c r="H7" s="433">
        <f>SUM(O7:O8)</f>
        <v>45281.520000000004</v>
      </c>
      <c r="I7" s="449">
        <f>H7/G7</f>
        <v>1</v>
      </c>
      <c r="J7" s="327" t="s">
        <v>514</v>
      </c>
      <c r="K7" s="357" t="s">
        <v>168</v>
      </c>
      <c r="L7" s="287">
        <v>21800.16</v>
      </c>
      <c r="M7" s="288">
        <v>21800.14</v>
      </c>
      <c r="N7" s="243">
        <f>M7/L7</f>
        <v>0.99999908257554071</v>
      </c>
      <c r="O7" s="289">
        <v>21800.16</v>
      </c>
      <c r="P7" s="243">
        <f>O7/L7</f>
        <v>1</v>
      </c>
      <c r="Q7" s="84"/>
      <c r="R7" s="198" t="s">
        <v>428</v>
      </c>
    </row>
    <row r="8" spans="1:18" s="85" customFormat="1" ht="75" customHeight="1" thickBot="1" x14ac:dyDescent="0.35">
      <c r="A8" s="83"/>
      <c r="B8" s="426"/>
      <c r="C8" s="430"/>
      <c r="D8" s="434"/>
      <c r="E8" s="438"/>
      <c r="F8" s="448"/>
      <c r="G8" s="459"/>
      <c r="H8" s="435"/>
      <c r="I8" s="450"/>
      <c r="J8" s="314" t="s">
        <v>515</v>
      </c>
      <c r="K8" s="312" t="s">
        <v>168</v>
      </c>
      <c r="L8" s="246">
        <v>23481.360000000001</v>
      </c>
      <c r="M8" s="288">
        <v>23481.360000000001</v>
      </c>
      <c r="N8" s="243">
        <f t="shared" ref="N8:N25" si="0">M8/L8</f>
        <v>1</v>
      </c>
      <c r="O8" s="244">
        <v>23481.360000000001</v>
      </c>
      <c r="P8" s="245">
        <f t="shared" ref="P8:P25" si="1">O8/L8</f>
        <v>1</v>
      </c>
      <c r="Q8" s="86"/>
      <c r="R8" s="198" t="s">
        <v>416</v>
      </c>
    </row>
    <row r="9" spans="1:18" s="85" customFormat="1" ht="98.4" customHeight="1" thickBot="1" x14ac:dyDescent="0.35">
      <c r="A9" s="83"/>
      <c r="B9" s="426"/>
      <c r="C9" s="430"/>
      <c r="D9" s="434"/>
      <c r="E9" s="438"/>
      <c r="F9" s="447" t="s">
        <v>509</v>
      </c>
      <c r="G9" s="483">
        <f>SUM(L9:L10)</f>
        <v>49942.97</v>
      </c>
      <c r="H9" s="433">
        <f>SUM(O9:O10)</f>
        <v>49942.97</v>
      </c>
      <c r="I9" s="449">
        <f>H9/G9</f>
        <v>1</v>
      </c>
      <c r="J9" s="314" t="s">
        <v>516</v>
      </c>
      <c r="K9" s="312" t="s">
        <v>168</v>
      </c>
      <c r="L9" s="246">
        <v>23428.3</v>
      </c>
      <c r="M9" s="288">
        <v>23428.3</v>
      </c>
      <c r="N9" s="243">
        <f t="shared" si="0"/>
        <v>1</v>
      </c>
      <c r="O9" s="290">
        <v>23428.3</v>
      </c>
      <c r="P9" s="245">
        <f t="shared" si="1"/>
        <v>1</v>
      </c>
      <c r="Q9" s="86"/>
      <c r="R9" s="198" t="s">
        <v>417</v>
      </c>
    </row>
    <row r="10" spans="1:18" s="85" customFormat="1" ht="98.4" customHeight="1" thickBot="1" x14ac:dyDescent="0.35">
      <c r="A10" s="83"/>
      <c r="B10" s="426"/>
      <c r="C10" s="430"/>
      <c r="D10" s="434"/>
      <c r="E10" s="438"/>
      <c r="F10" s="453"/>
      <c r="G10" s="456"/>
      <c r="H10" s="436"/>
      <c r="I10" s="495"/>
      <c r="J10" s="377" t="s">
        <v>517</v>
      </c>
      <c r="K10" s="313" t="s">
        <v>168</v>
      </c>
      <c r="L10" s="246">
        <v>26514.67</v>
      </c>
      <c r="M10" s="291">
        <v>26514.66</v>
      </c>
      <c r="N10" s="243">
        <f t="shared" si="0"/>
        <v>0.99999962285029387</v>
      </c>
      <c r="O10" s="292">
        <v>26514.67</v>
      </c>
      <c r="P10" s="245">
        <f t="shared" si="1"/>
        <v>1</v>
      </c>
      <c r="Q10" s="87"/>
      <c r="R10" s="198" t="s">
        <v>429</v>
      </c>
    </row>
    <row r="11" spans="1:18" s="85" customFormat="1" ht="69" customHeight="1" thickBot="1" x14ac:dyDescent="0.35">
      <c r="A11" s="83"/>
      <c r="B11" s="426"/>
      <c r="C11" s="430"/>
      <c r="D11" s="434"/>
      <c r="E11" s="438"/>
      <c r="F11" s="451" t="s">
        <v>510</v>
      </c>
      <c r="G11" s="454">
        <f>SUM(L11:L13)</f>
        <v>768247.4</v>
      </c>
      <c r="H11" s="457">
        <f>SUM(O11:O13)</f>
        <v>691977.58000000007</v>
      </c>
      <c r="I11" s="493">
        <f>H11/G11</f>
        <v>0.90072231939867298</v>
      </c>
      <c r="J11" s="359" t="s">
        <v>518</v>
      </c>
      <c r="K11" s="357" t="s">
        <v>168</v>
      </c>
      <c r="L11" s="246">
        <v>112662.39999999999</v>
      </c>
      <c r="M11" s="293">
        <v>112662.39999999999</v>
      </c>
      <c r="N11" s="243">
        <f>M11/L11</f>
        <v>1</v>
      </c>
      <c r="O11" s="294">
        <v>112662.39999999999</v>
      </c>
      <c r="P11" s="295">
        <f>O11/L11</f>
        <v>1</v>
      </c>
      <c r="Q11" s="88"/>
      <c r="R11" s="192" t="s">
        <v>424</v>
      </c>
    </row>
    <row r="12" spans="1:18" s="85" customFormat="1" ht="69" customHeight="1" thickBot="1" x14ac:dyDescent="0.35">
      <c r="A12" s="83"/>
      <c r="B12" s="427"/>
      <c r="C12" s="431"/>
      <c r="D12" s="435"/>
      <c r="E12" s="439"/>
      <c r="F12" s="452"/>
      <c r="G12" s="455"/>
      <c r="H12" s="458"/>
      <c r="I12" s="494"/>
      <c r="J12" s="363" t="s">
        <v>519</v>
      </c>
      <c r="K12" s="312" t="s">
        <v>168</v>
      </c>
      <c r="L12" s="246">
        <v>150930</v>
      </c>
      <c r="M12" s="288">
        <v>150302.47</v>
      </c>
      <c r="N12" s="296">
        <f>M12/L12</f>
        <v>0.99584224474922145</v>
      </c>
      <c r="O12" s="303">
        <v>150302.47</v>
      </c>
      <c r="P12" s="243">
        <f>O12/L12</f>
        <v>0.99584224474922145</v>
      </c>
      <c r="Q12" s="86"/>
      <c r="R12" s="193" t="s">
        <v>471</v>
      </c>
    </row>
    <row r="13" spans="1:18" s="85" customFormat="1" ht="69" customHeight="1" thickBot="1" x14ac:dyDescent="0.35">
      <c r="A13" s="83"/>
      <c r="B13" s="428"/>
      <c r="C13" s="432"/>
      <c r="D13" s="436"/>
      <c r="E13" s="440"/>
      <c r="F13" s="453"/>
      <c r="G13" s="456"/>
      <c r="H13" s="436"/>
      <c r="I13" s="495"/>
      <c r="J13" s="363" t="s">
        <v>520</v>
      </c>
      <c r="K13" s="358" t="s">
        <v>168</v>
      </c>
      <c r="L13" s="246">
        <v>504655</v>
      </c>
      <c r="M13" s="303">
        <v>429012.71</v>
      </c>
      <c r="N13" s="378">
        <f>M13/L13</f>
        <v>0.85011088763610787</v>
      </c>
      <c r="O13" s="303">
        <v>429012.71</v>
      </c>
      <c r="P13" s="392">
        <f t="shared" si="1"/>
        <v>0.85011088763610787</v>
      </c>
      <c r="Q13" s="89"/>
      <c r="R13" s="195" t="s">
        <v>419</v>
      </c>
    </row>
    <row r="14" spans="1:18" s="85" customFormat="1" ht="79.2" customHeight="1" thickBot="1" x14ac:dyDescent="0.35">
      <c r="A14" s="83"/>
      <c r="B14" s="509" t="s">
        <v>451</v>
      </c>
      <c r="C14" s="510">
        <f>SUM(G14:G21)</f>
        <v>805913.97</v>
      </c>
      <c r="D14" s="503">
        <f>SUM(H14:H21)</f>
        <v>719320.16447373154</v>
      </c>
      <c r="E14" s="513">
        <f>D14/C14</f>
        <v>0.89255204804767385</v>
      </c>
      <c r="F14" s="515" t="s">
        <v>452</v>
      </c>
      <c r="G14" s="454">
        <f>SUM(L14:L15)</f>
        <v>55406.87</v>
      </c>
      <c r="H14" s="467">
        <f>SUM(O14:O15)</f>
        <v>55406.87</v>
      </c>
      <c r="I14" s="522">
        <f>H14/G14</f>
        <v>1</v>
      </c>
      <c r="J14" s="359" t="s">
        <v>482</v>
      </c>
      <c r="K14" s="312" t="s">
        <v>168</v>
      </c>
      <c r="L14" s="297">
        <v>22263.54</v>
      </c>
      <c r="M14" s="288">
        <v>22263.54</v>
      </c>
      <c r="N14" s="296">
        <f t="shared" si="0"/>
        <v>1</v>
      </c>
      <c r="O14" s="303">
        <v>22263.54</v>
      </c>
      <c r="P14" s="296">
        <f t="shared" si="1"/>
        <v>1</v>
      </c>
      <c r="Q14" s="86"/>
      <c r="R14" s="191" t="s">
        <v>423</v>
      </c>
    </row>
    <row r="15" spans="1:18" s="85" customFormat="1" ht="79.2" customHeight="1" thickBot="1" x14ac:dyDescent="0.35">
      <c r="A15" s="83"/>
      <c r="B15" s="426"/>
      <c r="C15" s="511"/>
      <c r="D15" s="468"/>
      <c r="E15" s="471"/>
      <c r="F15" s="516"/>
      <c r="G15" s="459"/>
      <c r="H15" s="469"/>
      <c r="I15" s="523"/>
      <c r="J15" s="360" t="s">
        <v>483</v>
      </c>
      <c r="K15" s="313" t="s">
        <v>168</v>
      </c>
      <c r="L15" s="298">
        <v>33143.33</v>
      </c>
      <c r="M15" s="291">
        <v>33143.300000000003</v>
      </c>
      <c r="N15" s="299">
        <f t="shared" si="0"/>
        <v>0.99999909484050042</v>
      </c>
      <c r="O15" s="292">
        <v>33143.33</v>
      </c>
      <c r="P15" s="300">
        <f t="shared" si="1"/>
        <v>1</v>
      </c>
      <c r="Q15" s="84"/>
      <c r="R15" s="196" t="s">
        <v>430</v>
      </c>
    </row>
    <row r="16" spans="1:18" s="85" customFormat="1" ht="60" customHeight="1" thickBot="1" x14ac:dyDescent="0.35">
      <c r="A16" s="83"/>
      <c r="B16" s="426"/>
      <c r="C16" s="511"/>
      <c r="D16" s="468"/>
      <c r="E16" s="471"/>
      <c r="F16" s="517" t="s">
        <v>453</v>
      </c>
      <c r="G16" s="483">
        <f>SUM(L16:L18)</f>
        <v>157985.35</v>
      </c>
      <c r="H16" s="467">
        <f>SUM(O16:O18)</f>
        <v>156535.85</v>
      </c>
      <c r="I16" s="520">
        <f>H16/G16</f>
        <v>0.99082509865629942</v>
      </c>
      <c r="J16" s="327" t="s">
        <v>484</v>
      </c>
      <c r="K16" s="357" t="s">
        <v>168</v>
      </c>
      <c r="L16" s="246">
        <v>33099.69</v>
      </c>
      <c r="M16" s="293">
        <v>33099.65</v>
      </c>
      <c r="N16" s="243">
        <f t="shared" si="0"/>
        <v>0.99999879152946747</v>
      </c>
      <c r="O16" s="301">
        <v>33099.69</v>
      </c>
      <c r="P16" s="245">
        <f t="shared" si="1"/>
        <v>1</v>
      </c>
      <c r="Q16" s="84"/>
      <c r="R16" s="196" t="s">
        <v>427</v>
      </c>
    </row>
    <row r="17" spans="1:20" s="85" customFormat="1" ht="60" customHeight="1" thickBot="1" x14ac:dyDescent="0.35">
      <c r="A17" s="83"/>
      <c r="B17" s="426"/>
      <c r="C17" s="511"/>
      <c r="D17" s="468"/>
      <c r="E17" s="471"/>
      <c r="F17" s="518"/>
      <c r="G17" s="455"/>
      <c r="H17" s="504"/>
      <c r="I17" s="507"/>
      <c r="J17" s="314" t="s">
        <v>485</v>
      </c>
      <c r="K17" s="312" t="s">
        <v>168</v>
      </c>
      <c r="L17" s="246">
        <f>M17</f>
        <v>79885.66</v>
      </c>
      <c r="M17" s="288">
        <v>79885.66</v>
      </c>
      <c r="N17" s="243">
        <f>M17/L17</f>
        <v>1</v>
      </c>
      <c r="O17" s="290">
        <v>79885.66</v>
      </c>
      <c r="P17" s="245">
        <f t="shared" si="1"/>
        <v>1</v>
      </c>
      <c r="Q17" s="84"/>
      <c r="R17" s="192" t="s">
        <v>422</v>
      </c>
    </row>
    <row r="18" spans="1:20" s="85" customFormat="1" ht="60" customHeight="1" thickBot="1" x14ac:dyDescent="0.35">
      <c r="A18" s="83"/>
      <c r="B18" s="426"/>
      <c r="C18" s="511"/>
      <c r="D18" s="468"/>
      <c r="E18" s="471"/>
      <c r="F18" s="519"/>
      <c r="G18" s="456"/>
      <c r="H18" s="469"/>
      <c r="I18" s="521"/>
      <c r="J18" s="314" t="s">
        <v>486</v>
      </c>
      <c r="K18" s="312" t="s">
        <v>168</v>
      </c>
      <c r="L18" s="246">
        <v>45000</v>
      </c>
      <c r="M18" s="288">
        <v>43550.5</v>
      </c>
      <c r="N18" s="243">
        <f t="shared" si="0"/>
        <v>0.96778888888888892</v>
      </c>
      <c r="O18" s="290">
        <v>43550.5</v>
      </c>
      <c r="P18" s="245">
        <f t="shared" si="1"/>
        <v>0.96778888888888892</v>
      </c>
      <c r="Q18" s="84"/>
      <c r="R18" s="191" t="s">
        <v>473</v>
      </c>
    </row>
    <row r="19" spans="1:20" s="85" customFormat="1" ht="66" customHeight="1" thickBot="1" x14ac:dyDescent="0.35">
      <c r="A19" s="83"/>
      <c r="B19" s="426"/>
      <c r="C19" s="511"/>
      <c r="D19" s="468"/>
      <c r="E19" s="471"/>
      <c r="F19" s="515" t="s">
        <v>454</v>
      </c>
      <c r="G19" s="454">
        <f>SUM(L19:L21)</f>
        <v>592521.75</v>
      </c>
      <c r="H19" s="503">
        <f>SUM(O19:O21)</f>
        <v>507377.44447373156</v>
      </c>
      <c r="I19" s="506">
        <f>H19/G19</f>
        <v>0.85630180575435677</v>
      </c>
      <c r="J19" s="362" t="s">
        <v>487</v>
      </c>
      <c r="K19" s="357" t="s">
        <v>168</v>
      </c>
      <c r="L19" s="287">
        <v>490745.36</v>
      </c>
      <c r="M19" s="293">
        <v>506170.1</v>
      </c>
      <c r="N19" s="243">
        <f>M19/L19</f>
        <v>1.0314312498033604</v>
      </c>
      <c r="O19" s="289">
        <v>408123.89</v>
      </c>
      <c r="P19" s="243">
        <f>O19/L19</f>
        <v>0.83164085341530281</v>
      </c>
      <c r="Q19" s="86"/>
      <c r="R19" s="191" t="s">
        <v>499</v>
      </c>
    </row>
    <row r="20" spans="1:20" s="85" customFormat="1" ht="57.6" customHeight="1" thickBot="1" x14ac:dyDescent="0.35">
      <c r="A20" s="83"/>
      <c r="B20" s="427"/>
      <c r="C20" s="512"/>
      <c r="D20" s="505"/>
      <c r="E20" s="514"/>
      <c r="F20" s="518"/>
      <c r="G20" s="455"/>
      <c r="H20" s="504"/>
      <c r="I20" s="507"/>
      <c r="J20" s="314" t="s">
        <v>488</v>
      </c>
      <c r="K20" s="312" t="s">
        <v>168</v>
      </c>
      <c r="L20" s="246">
        <v>76776.39</v>
      </c>
      <c r="M20" s="288">
        <v>76776.39</v>
      </c>
      <c r="N20" s="243">
        <f t="shared" si="0"/>
        <v>1</v>
      </c>
      <c r="O20" s="288">
        <v>76776.39</v>
      </c>
      <c r="P20" s="245">
        <f>O20/L20</f>
        <v>1</v>
      </c>
      <c r="Q20" s="84"/>
      <c r="R20" s="191" t="s">
        <v>425</v>
      </c>
    </row>
    <row r="21" spans="1:20" s="85" customFormat="1" ht="66" customHeight="1" thickBot="1" x14ac:dyDescent="0.35">
      <c r="A21" s="83"/>
      <c r="B21" s="427"/>
      <c r="C21" s="512"/>
      <c r="D21" s="505"/>
      <c r="E21" s="514"/>
      <c r="F21" s="516"/>
      <c r="G21" s="459"/>
      <c r="H21" s="505"/>
      <c r="I21" s="508"/>
      <c r="J21" s="315" t="s">
        <v>489</v>
      </c>
      <c r="K21" s="224" t="s">
        <v>168</v>
      </c>
      <c r="L21" s="388">
        <f>(100000/4)</f>
        <v>25000</v>
      </c>
      <c r="M21" s="389">
        <f>100000/4.44895974832</f>
        <v>22477.164473731558</v>
      </c>
      <c r="N21" s="302">
        <f t="shared" si="0"/>
        <v>0.89908657894926236</v>
      </c>
      <c r="O21" s="389">
        <f>100000/4.44895974832</f>
        <v>22477.164473731558</v>
      </c>
      <c r="P21" s="302">
        <f t="shared" si="1"/>
        <v>0.89908657894926236</v>
      </c>
      <c r="Q21" s="90"/>
      <c r="R21" s="393" t="s">
        <v>426</v>
      </c>
      <c r="S21" s="395">
        <f>152000/34165.29</f>
        <v>4.4489597483293712</v>
      </c>
      <c r="T21" s="395">
        <f>100000/4.44895974832</f>
        <v>22477.164473731558</v>
      </c>
    </row>
    <row r="22" spans="1:20" s="85" customFormat="1" ht="82.8" customHeight="1" thickBot="1" x14ac:dyDescent="0.35">
      <c r="A22" s="83"/>
      <c r="B22" s="425" t="s">
        <v>455</v>
      </c>
      <c r="C22" s="429">
        <f>SUM(G22:G25)</f>
        <v>1317269.1399999999</v>
      </c>
      <c r="D22" s="467">
        <f>SUM(H22:H25)</f>
        <v>1252834.1555263405</v>
      </c>
      <c r="E22" s="470">
        <f>D22/C22</f>
        <v>0.95108441963981682</v>
      </c>
      <c r="F22" s="524" t="s">
        <v>456</v>
      </c>
      <c r="G22" s="526">
        <f>SUM(L22:L23)</f>
        <v>1281886.25</v>
      </c>
      <c r="H22" s="528">
        <f>SUM(O22:O23)</f>
        <v>1219938.81</v>
      </c>
      <c r="I22" s="530">
        <f>H22/G22</f>
        <v>0.95167477613555806</v>
      </c>
      <c r="J22" s="361" t="s">
        <v>490</v>
      </c>
      <c r="K22" s="357" t="s">
        <v>168</v>
      </c>
      <c r="L22" s="287">
        <v>1272049.54</v>
      </c>
      <c r="M22" s="293">
        <v>1254164.29</v>
      </c>
      <c r="N22" s="243">
        <f>M22/L22</f>
        <v>0.98593981646343742</v>
      </c>
      <c r="O22" s="289">
        <v>1210102.1000000001</v>
      </c>
      <c r="P22" s="243">
        <f>O22/L22</f>
        <v>0.95130107904445294</v>
      </c>
      <c r="Q22" s="84"/>
      <c r="R22" s="194" t="s">
        <v>500</v>
      </c>
    </row>
    <row r="23" spans="1:20" s="85" customFormat="1" ht="75.599999999999994" customHeight="1" thickBot="1" x14ac:dyDescent="0.35">
      <c r="A23" s="83"/>
      <c r="B23" s="465"/>
      <c r="C23" s="430"/>
      <c r="D23" s="468"/>
      <c r="E23" s="471"/>
      <c r="F23" s="525"/>
      <c r="G23" s="527"/>
      <c r="H23" s="529"/>
      <c r="I23" s="531"/>
      <c r="J23" s="360" t="s">
        <v>491</v>
      </c>
      <c r="K23" s="312" t="s">
        <v>168</v>
      </c>
      <c r="L23" s="246">
        <v>9836.7099999999991</v>
      </c>
      <c r="M23" s="288">
        <v>9836.7099999999991</v>
      </c>
      <c r="N23" s="243">
        <f t="shared" si="0"/>
        <v>1</v>
      </c>
      <c r="O23" s="303">
        <v>9836.7099999999991</v>
      </c>
      <c r="P23" s="243">
        <f>O23/L23</f>
        <v>1</v>
      </c>
      <c r="Q23" s="84"/>
      <c r="R23" s="192" t="s">
        <v>418</v>
      </c>
      <c r="S23" s="38"/>
      <c r="T23" s="38"/>
    </row>
    <row r="24" spans="1:20" s="85" customFormat="1" ht="61.2" customHeight="1" thickBot="1" x14ac:dyDescent="0.35">
      <c r="A24" s="83"/>
      <c r="B24" s="465"/>
      <c r="C24" s="430"/>
      <c r="D24" s="468"/>
      <c r="E24" s="471"/>
      <c r="F24" s="524" t="s">
        <v>457</v>
      </c>
      <c r="G24" s="526">
        <f>SUM(L24:L25)</f>
        <v>35382.89</v>
      </c>
      <c r="H24" s="528">
        <f>SUM(O24:O25)</f>
        <v>32895.34552634041</v>
      </c>
      <c r="I24" s="530">
        <f>H24/G24</f>
        <v>0.92969640202765835</v>
      </c>
      <c r="J24" s="314" t="s">
        <v>492</v>
      </c>
      <c r="K24" s="312" t="s">
        <v>168</v>
      </c>
      <c r="L24" s="246">
        <v>22382.89</v>
      </c>
      <c r="M24" s="288">
        <v>21207.22</v>
      </c>
      <c r="N24" s="243">
        <f t="shared" si="0"/>
        <v>0.94747461118738474</v>
      </c>
      <c r="O24" s="303">
        <v>21207.22</v>
      </c>
      <c r="P24" s="243">
        <f t="shared" si="1"/>
        <v>0.94747461118738474</v>
      </c>
      <c r="Q24" s="84"/>
      <c r="R24" s="197" t="s">
        <v>464</v>
      </c>
      <c r="S24" s="227" t="s">
        <v>431</v>
      </c>
      <c r="T24" s="38"/>
    </row>
    <row r="25" spans="1:20" s="85" customFormat="1" ht="81.599999999999994" customHeight="1" thickBot="1" x14ac:dyDescent="0.35">
      <c r="A25" s="83"/>
      <c r="B25" s="466"/>
      <c r="C25" s="432"/>
      <c r="D25" s="469"/>
      <c r="E25" s="472"/>
      <c r="F25" s="525"/>
      <c r="G25" s="527"/>
      <c r="H25" s="529"/>
      <c r="I25" s="531"/>
      <c r="J25" s="223" t="s">
        <v>466</v>
      </c>
      <c r="K25" s="224" t="s">
        <v>168</v>
      </c>
      <c r="L25" s="388">
        <f>(52000/4)</f>
        <v>13000</v>
      </c>
      <c r="M25" s="389">
        <f>52000/4.44895974832</f>
        <v>11688.125526340411</v>
      </c>
      <c r="N25" s="241">
        <f t="shared" si="0"/>
        <v>0.89908657894926236</v>
      </c>
      <c r="O25" s="389">
        <f>52000/4.44895974832</f>
        <v>11688.125526340411</v>
      </c>
      <c r="P25" s="241">
        <f t="shared" si="1"/>
        <v>0.89908657894926236</v>
      </c>
      <c r="Q25" s="84"/>
      <c r="R25" s="394" t="s">
        <v>426</v>
      </c>
      <c r="S25" s="395">
        <f>152000/34165.29</f>
        <v>4.4489597483293712</v>
      </c>
      <c r="T25" s="395">
        <f>52000/4.44895974832</f>
        <v>11688.125526340411</v>
      </c>
    </row>
    <row r="26" spans="1:20" s="38" customFormat="1" ht="42.6" customHeight="1" x14ac:dyDescent="0.3">
      <c r="A26" s="69"/>
      <c r="B26" s="473" t="s">
        <v>8</v>
      </c>
      <c r="C26" s="474"/>
      <c r="D26" s="474"/>
      <c r="E26" s="474"/>
      <c r="F26" s="474"/>
      <c r="G26" s="474"/>
      <c r="H26" s="474"/>
      <c r="I26" s="474"/>
      <c r="J26" s="474"/>
      <c r="K26" s="474"/>
      <c r="L26" s="475"/>
      <c r="M26" s="149">
        <f>SUM(M7:M25)</f>
        <v>2901464.6900000721</v>
      </c>
      <c r="N26" s="476" t="s">
        <v>10</v>
      </c>
      <c r="O26" s="242">
        <f>SUM(O7:O25)</f>
        <v>2759356.3900000723</v>
      </c>
      <c r="P26" s="478" t="s">
        <v>10</v>
      </c>
      <c r="Q26" s="91"/>
      <c r="R26" s="190"/>
      <c r="S26" s="3"/>
      <c r="T26" s="3"/>
    </row>
    <row r="27" spans="1:20" s="38" customFormat="1" ht="50.4" customHeight="1" thickBot="1" x14ac:dyDescent="0.35">
      <c r="A27" s="69"/>
      <c r="B27" s="462" t="s">
        <v>9</v>
      </c>
      <c r="C27" s="463"/>
      <c r="D27" s="463"/>
      <c r="E27" s="463"/>
      <c r="F27" s="463"/>
      <c r="G27" s="463"/>
      <c r="H27" s="463"/>
      <c r="I27" s="463"/>
      <c r="J27" s="463"/>
      <c r="K27" s="463"/>
      <c r="L27" s="464"/>
      <c r="M27" s="379">
        <f>SUM(M26)</f>
        <v>2901464.6900000721</v>
      </c>
      <c r="N27" s="477"/>
      <c r="O27" s="380">
        <f>SUM(O26)</f>
        <v>2759356.3900000723</v>
      </c>
      <c r="P27" s="479"/>
      <c r="Q27" s="91"/>
      <c r="R27" s="226">
        <f>SUM(L7:L25)</f>
        <v>2986654.9999999995</v>
      </c>
      <c r="S27" s="5"/>
      <c r="T27" s="5"/>
    </row>
    <row r="28" spans="1:20" ht="23.4" x14ac:dyDescent="0.3">
      <c r="B28" s="92"/>
      <c r="C28" s="381"/>
      <c r="D28" s="94"/>
      <c r="E28" s="94"/>
      <c r="F28" s="92"/>
      <c r="G28" s="95"/>
      <c r="H28" s="94"/>
      <c r="I28" s="94"/>
      <c r="J28" s="92"/>
      <c r="K28" s="96"/>
      <c r="L28" s="95"/>
      <c r="M28" s="93"/>
      <c r="N28" s="150"/>
      <c r="O28" s="93"/>
      <c r="P28" s="151"/>
      <c r="Q28" s="50"/>
      <c r="R28" s="225"/>
      <c r="S28" s="5"/>
      <c r="T28" s="5"/>
    </row>
    <row r="29" spans="1:20" s="268" customFormat="1" ht="31.2" hidden="1" customHeight="1" x14ac:dyDescent="0.35">
      <c r="A29" s="382"/>
      <c r="B29" s="382"/>
      <c r="C29" s="383">
        <f>SUM(C7:C25)</f>
        <v>2986655</v>
      </c>
      <c r="D29" s="383">
        <f>SUM(D7:D25)</f>
        <v>2759356.3900000723</v>
      </c>
      <c r="E29" s="384"/>
      <c r="F29" s="382"/>
      <c r="G29" s="383">
        <f>SUM(G7:G25)</f>
        <v>2986655.0000000005</v>
      </c>
      <c r="H29" s="383">
        <f>SUM(H7:H25)</f>
        <v>2759356.3900000723</v>
      </c>
      <c r="I29" s="384"/>
      <c r="J29" s="382"/>
      <c r="K29" s="214"/>
      <c r="L29" s="385">
        <f>SUM(L7:L25)</f>
        <v>2986654.9999999995</v>
      </c>
      <c r="M29" s="385">
        <f>SUM(M7:M25)</f>
        <v>2901464.6900000721</v>
      </c>
      <c r="N29" s="386"/>
      <c r="O29" s="385">
        <f>SUM(O7:O25)</f>
        <v>2759356.3900000723</v>
      </c>
      <c r="P29" s="387"/>
      <c r="Q29" s="269"/>
      <c r="R29" s="270"/>
      <c r="S29" s="271"/>
      <c r="T29" s="271"/>
    </row>
    <row r="30" spans="1:20" s="268" customFormat="1" ht="31.2" customHeight="1" x14ac:dyDescent="0.35">
      <c r="A30" s="382"/>
      <c r="B30" s="382"/>
      <c r="C30" s="383"/>
      <c r="D30" s="383"/>
      <c r="E30" s="384"/>
      <c r="F30" s="382"/>
      <c r="G30" s="383"/>
      <c r="H30" s="383"/>
      <c r="I30" s="384"/>
      <c r="J30" s="382"/>
      <c r="K30" s="214"/>
      <c r="L30" s="385"/>
      <c r="M30" s="385"/>
      <c r="N30" s="386"/>
      <c r="O30" s="385"/>
      <c r="P30" s="387"/>
      <c r="Q30" s="269"/>
      <c r="R30" s="270"/>
      <c r="S30" s="271"/>
      <c r="T30" s="271"/>
    </row>
    <row r="31" spans="1:20" s="5" customFormat="1" ht="40.200000000000003" customHeight="1" x14ac:dyDescent="0.3">
      <c r="A31" s="71"/>
      <c r="B31" s="441" t="s">
        <v>477</v>
      </c>
      <c r="C31" s="442"/>
      <c r="D31" s="442"/>
      <c r="E31" s="442"/>
      <c r="F31" s="442"/>
      <c r="G31" s="442"/>
      <c r="H31" s="442"/>
      <c r="I31" s="442"/>
      <c r="J31" s="442"/>
      <c r="K31" s="442"/>
      <c r="L31" s="442"/>
      <c r="M31" s="442"/>
      <c r="N31" s="442"/>
      <c r="O31" s="442"/>
      <c r="P31" s="443"/>
      <c r="Q31" s="54"/>
      <c r="R31" s="190"/>
    </row>
    <row r="32" spans="1:20" s="5" customFormat="1" ht="59.4" customHeight="1" x14ac:dyDescent="0.3">
      <c r="A32" s="71"/>
      <c r="B32" s="444" t="s">
        <v>521</v>
      </c>
      <c r="C32" s="445"/>
      <c r="D32" s="445"/>
      <c r="E32" s="445"/>
      <c r="F32" s="445"/>
      <c r="G32" s="445"/>
      <c r="H32" s="445"/>
      <c r="I32" s="445"/>
      <c r="J32" s="445"/>
      <c r="K32" s="445"/>
      <c r="L32" s="445"/>
      <c r="M32" s="445"/>
      <c r="N32" s="445"/>
      <c r="O32" s="445"/>
      <c r="P32" s="446"/>
      <c r="Q32" s="54"/>
      <c r="R32" s="190"/>
    </row>
    <row r="33" spans="1:20" s="5" customFormat="1" ht="43.2" customHeight="1" x14ac:dyDescent="0.3">
      <c r="A33" s="71"/>
      <c r="B33" s="444" t="s">
        <v>146</v>
      </c>
      <c r="C33" s="445"/>
      <c r="D33" s="445"/>
      <c r="E33" s="445"/>
      <c r="F33" s="445"/>
      <c r="G33" s="445"/>
      <c r="H33" s="445"/>
      <c r="I33" s="445"/>
      <c r="J33" s="445"/>
      <c r="K33" s="445"/>
      <c r="L33" s="445"/>
      <c r="M33" s="445"/>
      <c r="N33" s="445"/>
      <c r="O33" s="445"/>
      <c r="P33" s="446"/>
      <c r="Q33" s="54"/>
      <c r="R33" s="190"/>
      <c r="S33" s="3"/>
      <c r="T33" s="3"/>
    </row>
    <row r="34" spans="1:20" s="5" customFormat="1" ht="28.2" customHeight="1" x14ac:dyDescent="0.3">
      <c r="A34" s="71"/>
      <c r="B34" s="444" t="s">
        <v>145</v>
      </c>
      <c r="C34" s="445"/>
      <c r="D34" s="445"/>
      <c r="E34" s="445"/>
      <c r="F34" s="445"/>
      <c r="G34" s="445"/>
      <c r="H34" s="445"/>
      <c r="I34" s="445"/>
      <c r="J34" s="445"/>
      <c r="K34" s="445"/>
      <c r="L34" s="445"/>
      <c r="M34" s="445"/>
      <c r="N34" s="445"/>
      <c r="O34" s="445"/>
      <c r="P34" s="446"/>
      <c r="Q34" s="54"/>
      <c r="R34" s="190"/>
      <c r="S34" s="3"/>
      <c r="T34" s="3"/>
    </row>
    <row r="35" spans="1:20" s="5" customFormat="1" ht="28.8" customHeight="1" x14ac:dyDescent="0.3">
      <c r="A35" s="71"/>
      <c r="B35" s="422" t="s">
        <v>522</v>
      </c>
      <c r="C35" s="423"/>
      <c r="D35" s="423"/>
      <c r="E35" s="423"/>
      <c r="F35" s="423"/>
      <c r="G35" s="423"/>
      <c r="H35" s="423"/>
      <c r="I35" s="423"/>
      <c r="J35" s="423"/>
      <c r="K35" s="423"/>
      <c r="L35" s="423"/>
      <c r="M35" s="423"/>
      <c r="N35" s="423"/>
      <c r="O35" s="423"/>
      <c r="P35" s="424"/>
      <c r="Q35" s="56"/>
      <c r="R35" s="190"/>
      <c r="S35" s="3"/>
      <c r="T35" s="3"/>
    </row>
    <row r="36" spans="1:20" x14ac:dyDescent="0.3">
      <c r="B36" s="76"/>
      <c r="F36" s="76"/>
      <c r="J36" s="76"/>
    </row>
    <row r="37" spans="1:20" x14ac:dyDescent="0.3">
      <c r="B37" s="76"/>
      <c r="F37" s="76"/>
      <c r="J37" s="76"/>
    </row>
  </sheetData>
  <mergeCells count="70">
    <mergeCell ref="F22:F23"/>
    <mergeCell ref="G22:G23"/>
    <mergeCell ref="H22:H23"/>
    <mergeCell ref="I22:I23"/>
    <mergeCell ref="F24:F25"/>
    <mergeCell ref="G24:G25"/>
    <mergeCell ref="H24:H25"/>
    <mergeCell ref="I24:I25"/>
    <mergeCell ref="H19:H21"/>
    <mergeCell ref="I19:I21"/>
    <mergeCell ref="B14:B21"/>
    <mergeCell ref="C14:C21"/>
    <mergeCell ref="D14:D21"/>
    <mergeCell ref="E14:E21"/>
    <mergeCell ref="F14:F15"/>
    <mergeCell ref="F16:F18"/>
    <mergeCell ref="G16:G18"/>
    <mergeCell ref="H16:H18"/>
    <mergeCell ref="I16:I18"/>
    <mergeCell ref="G14:G15"/>
    <mergeCell ref="H14:H15"/>
    <mergeCell ref="I14:I15"/>
    <mergeCell ref="F19:F21"/>
    <mergeCell ref="J4:P4"/>
    <mergeCell ref="J5:J6"/>
    <mergeCell ref="M5:N5"/>
    <mergeCell ref="O5:P5"/>
    <mergeCell ref="L5:L6"/>
    <mergeCell ref="K5:K6"/>
    <mergeCell ref="C5:C6"/>
    <mergeCell ref="D5:D6"/>
    <mergeCell ref="E5:E6"/>
    <mergeCell ref="F5:F6"/>
    <mergeCell ref="I11:I13"/>
    <mergeCell ref="F9:F10"/>
    <mergeCell ref="G9:G10"/>
    <mergeCell ref="H9:H10"/>
    <mergeCell ref="I9:I10"/>
    <mergeCell ref="C2:P2"/>
    <mergeCell ref="B27:L27"/>
    <mergeCell ref="B22:B25"/>
    <mergeCell ref="C22:C25"/>
    <mergeCell ref="D22:D25"/>
    <mergeCell ref="E22:E25"/>
    <mergeCell ref="B26:L26"/>
    <mergeCell ref="N26:N27"/>
    <mergeCell ref="P26:P27"/>
    <mergeCell ref="B4:E4"/>
    <mergeCell ref="G7:G8"/>
    <mergeCell ref="F4:I4"/>
    <mergeCell ref="G5:G6"/>
    <mergeCell ref="H5:H6"/>
    <mergeCell ref="I5:I6"/>
    <mergeCell ref="B5:B6"/>
    <mergeCell ref="B35:P35"/>
    <mergeCell ref="B7:B13"/>
    <mergeCell ref="C7:C13"/>
    <mergeCell ref="D7:D13"/>
    <mergeCell ref="E7:E13"/>
    <mergeCell ref="B31:P31"/>
    <mergeCell ref="B32:P32"/>
    <mergeCell ref="B33:P33"/>
    <mergeCell ref="B34:P34"/>
    <mergeCell ref="F7:F8"/>
    <mergeCell ref="H7:H8"/>
    <mergeCell ref="I7:I8"/>
    <mergeCell ref="F11:F13"/>
    <mergeCell ref="G11:G13"/>
    <mergeCell ref="H11:H13"/>
    <mergeCell ref="G19:G21"/>
  </mergeCells>
  <conditionalFormatting sqref="L14:N14 L15:L17 L13 N13">
    <cfRule type="top10" dxfId="0" priority="3" percent="1" rank="10"/>
  </conditionalFormatting>
  <pageMargins left="0.70866141732283472" right="0.70866141732283472" top="0.74803149606299213" bottom="0.74803149606299213" header="0.31496062992125984" footer="0.31496062992125984"/>
  <pageSetup paperSize="9" scale="52" fitToHeight="0" orientation="landscape" r:id="rId1"/>
  <rowBreaks count="2" manualBreakCount="2">
    <brk id="13" max="15" man="1"/>
    <brk id="2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view="pageBreakPreview" topLeftCell="A10" zoomScale="80" zoomScaleNormal="100" zoomScaleSheetLayoutView="80" workbookViewId="0">
      <selection activeCell="J14" sqref="J14"/>
    </sheetView>
  </sheetViews>
  <sheetFormatPr defaultColWidth="9.109375" defaultRowHeight="14.4" x14ac:dyDescent="0.3"/>
  <cols>
    <col min="1" max="1" width="18.88671875" style="250" customWidth="1"/>
    <col min="2" max="2" width="23.6640625" style="6" customWidth="1"/>
    <col min="3" max="3" width="22.109375" style="16" customWidth="1"/>
    <col min="4" max="4" width="10" style="75" customWidth="1"/>
    <col min="5" max="5" width="9.109375" style="16"/>
    <col min="6" max="6" width="11.44140625" style="16" customWidth="1"/>
    <col min="7" max="7" width="9.109375" style="16"/>
    <col min="8" max="8" width="13.44140625" style="16" customWidth="1"/>
    <col min="9" max="9" width="32.5546875" style="260" customWidth="1"/>
    <col min="10" max="10" width="27.109375" style="72" customWidth="1"/>
    <col min="11" max="11" width="10" style="72" customWidth="1"/>
    <col min="12" max="12" width="9.109375" style="72"/>
    <col min="13" max="13" width="9.44140625" style="183" customWidth="1"/>
    <col min="14" max="14" width="8.6640625" style="72" customWidth="1"/>
    <col min="15" max="15" width="10.88671875" style="72" customWidth="1"/>
    <col min="16" max="16" width="2.44140625" style="77" customWidth="1"/>
    <col min="17" max="17" width="15.88671875" style="259" customWidth="1"/>
    <col min="18" max="18" width="17.44140625" style="16" customWidth="1"/>
    <col min="19" max="16384" width="9.109375" style="16"/>
  </cols>
  <sheetData>
    <row r="1" spans="1:19" s="346" customFormat="1" ht="45" customHeight="1" x14ac:dyDescent="0.4">
      <c r="A1" s="63" t="s">
        <v>157</v>
      </c>
      <c r="B1" s="557" t="s">
        <v>158</v>
      </c>
      <c r="C1" s="557"/>
      <c r="D1" s="557"/>
      <c r="E1" s="557"/>
      <c r="F1" s="557"/>
      <c r="G1" s="557"/>
      <c r="H1" s="557"/>
      <c r="I1" s="557"/>
      <c r="J1" s="557"/>
      <c r="K1" s="557"/>
      <c r="L1" s="557"/>
      <c r="M1" s="557"/>
      <c r="N1" s="557"/>
      <c r="O1" s="557"/>
      <c r="P1" s="344"/>
      <c r="Q1" s="345"/>
    </row>
    <row r="2" spans="1:19" x14ac:dyDescent="0.3">
      <c r="A2" s="307"/>
      <c r="B2" s="39"/>
      <c r="C2" s="37"/>
      <c r="D2" s="37"/>
      <c r="E2" s="37"/>
      <c r="F2" s="37"/>
      <c r="G2" s="37"/>
      <c r="H2" s="37"/>
      <c r="I2" s="248"/>
      <c r="J2" s="37"/>
      <c r="K2" s="37"/>
      <c r="L2" s="37"/>
      <c r="M2" s="181"/>
      <c r="N2" s="145"/>
      <c r="O2" s="146"/>
      <c r="P2" s="78"/>
      <c r="Q2" s="247"/>
    </row>
    <row r="3" spans="1:19" s="250" customFormat="1" ht="36" customHeight="1" x14ac:dyDescent="0.3">
      <c r="A3" s="542" t="s">
        <v>11</v>
      </c>
      <c r="B3" s="543" t="s">
        <v>12</v>
      </c>
      <c r="C3" s="544" t="s">
        <v>13</v>
      </c>
      <c r="D3" s="545" t="s">
        <v>409</v>
      </c>
      <c r="E3" s="532" t="s">
        <v>15</v>
      </c>
      <c r="F3" s="532" t="s">
        <v>16</v>
      </c>
      <c r="G3" s="532" t="s">
        <v>17</v>
      </c>
      <c r="H3" s="544" t="s">
        <v>22</v>
      </c>
      <c r="I3" s="558" t="s">
        <v>18</v>
      </c>
      <c r="J3" s="559" t="s">
        <v>19</v>
      </c>
      <c r="K3" s="532" t="s">
        <v>408</v>
      </c>
      <c r="L3" s="532" t="s">
        <v>15</v>
      </c>
      <c r="M3" s="546" t="s">
        <v>17</v>
      </c>
      <c r="N3" s="547" t="s">
        <v>22</v>
      </c>
      <c r="O3" s="547"/>
      <c r="P3" s="249"/>
      <c r="Q3" s="247"/>
    </row>
    <row r="4" spans="1:19" s="250" customFormat="1" ht="39" customHeight="1" x14ac:dyDescent="0.3">
      <c r="A4" s="542"/>
      <c r="B4" s="543"/>
      <c r="C4" s="544"/>
      <c r="D4" s="545"/>
      <c r="E4" s="532"/>
      <c r="F4" s="532"/>
      <c r="G4" s="532"/>
      <c r="H4" s="544"/>
      <c r="I4" s="558"/>
      <c r="J4" s="559"/>
      <c r="K4" s="532"/>
      <c r="L4" s="532"/>
      <c r="M4" s="546"/>
      <c r="N4" s="251" t="s">
        <v>20</v>
      </c>
      <c r="O4" s="251" t="s">
        <v>21</v>
      </c>
      <c r="P4" s="249"/>
      <c r="Q4" s="247"/>
      <c r="S4" s="250">
        <v>290</v>
      </c>
    </row>
    <row r="5" spans="1:19" ht="94.2" customHeight="1" x14ac:dyDescent="0.3">
      <c r="A5" s="548" t="s">
        <v>370</v>
      </c>
      <c r="B5" s="549" t="s">
        <v>502</v>
      </c>
      <c r="C5" s="550" t="s">
        <v>393</v>
      </c>
      <c r="D5" s="560" t="s">
        <v>237</v>
      </c>
      <c r="E5" s="550" t="s">
        <v>299</v>
      </c>
      <c r="F5" s="550">
        <v>0</v>
      </c>
      <c r="G5" s="550">
        <v>167</v>
      </c>
      <c r="H5" s="551">
        <f>(520+339)/G5</f>
        <v>5.1437125748502996</v>
      </c>
      <c r="I5" s="328" t="s">
        <v>432</v>
      </c>
      <c r="J5" s="328" t="s">
        <v>371</v>
      </c>
      <c r="K5" s="267"/>
      <c r="L5" s="328" t="s">
        <v>373</v>
      </c>
      <c r="M5" s="328">
        <v>15</v>
      </c>
      <c r="N5" s="330">
        <f>18/M5</f>
        <v>1.2</v>
      </c>
      <c r="O5" s="330">
        <f>N5/100%*100%</f>
        <v>1.2</v>
      </c>
      <c r="P5" s="252"/>
      <c r="Q5" s="198" t="s">
        <v>428</v>
      </c>
    </row>
    <row r="6" spans="1:19" ht="94.2" customHeight="1" x14ac:dyDescent="0.3">
      <c r="A6" s="548"/>
      <c r="B6" s="549"/>
      <c r="C6" s="550"/>
      <c r="D6" s="550"/>
      <c r="E6" s="550"/>
      <c r="F6" s="550"/>
      <c r="G6" s="550"/>
      <c r="H6" s="551"/>
      <c r="I6" s="328" t="s">
        <v>433</v>
      </c>
      <c r="J6" s="328" t="s">
        <v>372</v>
      </c>
      <c r="K6" s="267"/>
      <c r="L6" s="328" t="s">
        <v>373</v>
      </c>
      <c r="M6" s="328">
        <v>5</v>
      </c>
      <c r="N6" s="330">
        <f>5/M6</f>
        <v>1</v>
      </c>
      <c r="O6" s="330">
        <f>N6/100%*100%</f>
        <v>1</v>
      </c>
      <c r="P6" s="253"/>
      <c r="Q6" s="198" t="s">
        <v>416</v>
      </c>
    </row>
    <row r="7" spans="1:19" ht="96.6" customHeight="1" x14ac:dyDescent="0.3">
      <c r="A7" s="548"/>
      <c r="B7" s="549" t="s">
        <v>505</v>
      </c>
      <c r="C7" s="550" t="s">
        <v>394</v>
      </c>
      <c r="D7" s="561" t="s">
        <v>237</v>
      </c>
      <c r="E7" s="556" t="s">
        <v>299</v>
      </c>
      <c r="F7" s="556">
        <v>0</v>
      </c>
      <c r="G7" s="556">
        <v>320</v>
      </c>
      <c r="H7" s="551">
        <f>(93+234)/G7</f>
        <v>1.0218750000000001</v>
      </c>
      <c r="I7" s="328" t="s">
        <v>434</v>
      </c>
      <c r="J7" s="328" t="s">
        <v>374</v>
      </c>
      <c r="K7" s="267"/>
      <c r="L7" s="328" t="s">
        <v>373</v>
      </c>
      <c r="M7" s="328">
        <v>10</v>
      </c>
      <c r="N7" s="330">
        <f>10/M7</f>
        <v>1</v>
      </c>
      <c r="O7" s="330">
        <f>N7/100%*100%</f>
        <v>1</v>
      </c>
      <c r="P7" s="253"/>
      <c r="Q7" s="198" t="s">
        <v>417</v>
      </c>
    </row>
    <row r="8" spans="1:19" ht="96.6" customHeight="1" x14ac:dyDescent="0.3">
      <c r="A8" s="548"/>
      <c r="B8" s="549"/>
      <c r="C8" s="550"/>
      <c r="D8" s="550"/>
      <c r="E8" s="556"/>
      <c r="F8" s="556"/>
      <c r="G8" s="556"/>
      <c r="H8" s="551"/>
      <c r="I8" s="328" t="s">
        <v>435</v>
      </c>
      <c r="J8" s="328" t="s">
        <v>375</v>
      </c>
      <c r="K8" s="267"/>
      <c r="L8" s="328" t="s">
        <v>373</v>
      </c>
      <c r="M8" s="328">
        <v>12</v>
      </c>
      <c r="N8" s="330">
        <f>14/M8</f>
        <v>1.1666666666666667</v>
      </c>
      <c r="O8" s="330">
        <f>N8/100%*100%</f>
        <v>1.1666666666666667</v>
      </c>
      <c r="P8" s="252"/>
      <c r="Q8" s="198" t="s">
        <v>429</v>
      </c>
    </row>
    <row r="9" spans="1:19" ht="71.400000000000006" customHeight="1" x14ac:dyDescent="0.3">
      <c r="A9" s="548"/>
      <c r="B9" s="549" t="s">
        <v>506</v>
      </c>
      <c r="C9" s="550" t="s">
        <v>395</v>
      </c>
      <c r="D9" s="550" t="s">
        <v>469</v>
      </c>
      <c r="E9" s="556" t="s">
        <v>299</v>
      </c>
      <c r="F9" s="556">
        <v>0</v>
      </c>
      <c r="G9" s="552">
        <f>(2537+100+80)</f>
        <v>2717</v>
      </c>
      <c r="H9" s="551">
        <f>(7312+3068+198+3165+3530+19+26+3260+4560+2665+5650+65+37)/G9</f>
        <v>12.350018402649981</v>
      </c>
      <c r="I9" s="328" t="s">
        <v>436</v>
      </c>
      <c r="J9" s="328" t="s">
        <v>376</v>
      </c>
      <c r="K9" s="329" t="s">
        <v>467</v>
      </c>
      <c r="L9" s="328" t="s">
        <v>373</v>
      </c>
      <c r="M9" s="328">
        <v>10</v>
      </c>
      <c r="N9" s="330">
        <f>10/M9</f>
        <v>1</v>
      </c>
      <c r="O9" s="330">
        <f>N9/100%*100%</f>
        <v>1</v>
      </c>
      <c r="P9" s="253"/>
      <c r="Q9" s="192" t="s">
        <v>424</v>
      </c>
    </row>
    <row r="10" spans="1:19" ht="54.6" customHeight="1" x14ac:dyDescent="0.3">
      <c r="A10" s="548"/>
      <c r="B10" s="549"/>
      <c r="C10" s="550"/>
      <c r="D10" s="550"/>
      <c r="E10" s="556"/>
      <c r="F10" s="556"/>
      <c r="G10" s="552"/>
      <c r="H10" s="551"/>
      <c r="I10" s="328" t="s">
        <v>437</v>
      </c>
      <c r="J10" s="328" t="s">
        <v>377</v>
      </c>
      <c r="K10" s="328" t="s">
        <v>244</v>
      </c>
      <c r="L10" s="328" t="s">
        <v>373</v>
      </c>
      <c r="M10" s="390">
        <f>(11+1)</f>
        <v>12</v>
      </c>
      <c r="N10" s="391">
        <f>13/M10</f>
        <v>1.0833333333333333</v>
      </c>
      <c r="O10" s="391">
        <f>(4+5+2+2)/M10</f>
        <v>1.0833333333333333</v>
      </c>
      <c r="P10" s="253"/>
      <c r="Q10" s="193" t="s">
        <v>471</v>
      </c>
    </row>
    <row r="11" spans="1:19" ht="52.2" customHeight="1" x14ac:dyDescent="0.3">
      <c r="A11" s="548"/>
      <c r="B11" s="549"/>
      <c r="C11" s="550"/>
      <c r="D11" s="550"/>
      <c r="E11" s="556"/>
      <c r="F11" s="556"/>
      <c r="G11" s="552"/>
      <c r="H11" s="551"/>
      <c r="I11" s="550" t="s">
        <v>438</v>
      </c>
      <c r="J11" s="328" t="s">
        <v>378</v>
      </c>
      <c r="K11" s="328" t="s">
        <v>289</v>
      </c>
      <c r="L11" s="328" t="s">
        <v>373</v>
      </c>
      <c r="M11" s="390">
        <v>410</v>
      </c>
      <c r="N11" s="391">
        <f>(338+51+49+26+65)/M11</f>
        <v>1.2902439024390244</v>
      </c>
      <c r="O11" s="391">
        <f>(338+51+49+26+16+49)/M11</f>
        <v>1.2902439024390244</v>
      </c>
      <c r="P11" s="253"/>
      <c r="Q11" s="195" t="s">
        <v>419</v>
      </c>
    </row>
    <row r="12" spans="1:19" ht="53.4" customHeight="1" x14ac:dyDescent="0.3">
      <c r="A12" s="548"/>
      <c r="B12" s="549"/>
      <c r="C12" s="550"/>
      <c r="D12" s="550"/>
      <c r="E12" s="556"/>
      <c r="F12" s="556"/>
      <c r="G12" s="552"/>
      <c r="H12" s="551"/>
      <c r="I12" s="550"/>
      <c r="J12" s="328" t="s">
        <v>379</v>
      </c>
      <c r="K12" s="328" t="s">
        <v>472</v>
      </c>
      <c r="L12" s="328" t="s">
        <v>373</v>
      </c>
      <c r="M12" s="390">
        <v>83</v>
      </c>
      <c r="N12" s="391">
        <f>(69+14+7+2+7)/M12</f>
        <v>1.1927710843373494</v>
      </c>
      <c r="O12" s="391">
        <f>(69+14+7+2+7)/M12</f>
        <v>1.1927710843373494</v>
      </c>
      <c r="P12" s="253"/>
    </row>
    <row r="13" spans="1:19" ht="97.8" customHeight="1" x14ac:dyDescent="0.3">
      <c r="A13" s="548" t="s">
        <v>367</v>
      </c>
      <c r="B13" s="549" t="s">
        <v>507</v>
      </c>
      <c r="C13" s="550" t="s">
        <v>396</v>
      </c>
      <c r="D13" s="550"/>
      <c r="E13" s="550" t="s">
        <v>299</v>
      </c>
      <c r="F13" s="550">
        <v>0</v>
      </c>
      <c r="G13" s="550">
        <v>262490</v>
      </c>
      <c r="H13" s="551">
        <f>(27320+56346+81896+64957)/G13</f>
        <v>0.87820107432664096</v>
      </c>
      <c r="I13" s="285" t="s">
        <v>439</v>
      </c>
      <c r="J13" s="285" t="s">
        <v>380</v>
      </c>
      <c r="K13" s="267"/>
      <c r="L13" s="285" t="s">
        <v>373</v>
      </c>
      <c r="M13" s="390">
        <v>2</v>
      </c>
      <c r="N13" s="391">
        <f>2/M13</f>
        <v>1</v>
      </c>
      <c r="O13" s="391">
        <f>N13/100%*100%</f>
        <v>1</v>
      </c>
      <c r="P13" s="252"/>
      <c r="Q13" s="191" t="s">
        <v>423</v>
      </c>
    </row>
    <row r="14" spans="1:19" ht="80.400000000000006" customHeight="1" x14ac:dyDescent="0.3">
      <c r="A14" s="548"/>
      <c r="B14" s="549"/>
      <c r="C14" s="550"/>
      <c r="D14" s="550"/>
      <c r="E14" s="550"/>
      <c r="F14" s="550"/>
      <c r="G14" s="550"/>
      <c r="H14" s="551"/>
      <c r="I14" s="285" t="s">
        <v>440</v>
      </c>
      <c r="J14" s="285" t="s">
        <v>381</v>
      </c>
      <c r="K14" s="285" t="s">
        <v>258</v>
      </c>
      <c r="L14" s="285" t="s">
        <v>373</v>
      </c>
      <c r="M14" s="285">
        <v>15</v>
      </c>
      <c r="N14" s="304">
        <f>18/M14</f>
        <v>1.2</v>
      </c>
      <c r="O14" s="304">
        <f>N14/100%*100%</f>
        <v>1.2</v>
      </c>
      <c r="P14" s="252"/>
      <c r="Q14" s="196" t="s">
        <v>430</v>
      </c>
    </row>
    <row r="15" spans="1:19" ht="67.8" customHeight="1" x14ac:dyDescent="0.3">
      <c r="A15" s="548"/>
      <c r="B15" s="549" t="s">
        <v>504</v>
      </c>
      <c r="C15" s="550" t="s">
        <v>397</v>
      </c>
      <c r="D15" s="556"/>
      <c r="E15" s="556" t="s">
        <v>299</v>
      </c>
      <c r="F15" s="556">
        <v>0</v>
      </c>
      <c r="G15" s="556">
        <v>14000</v>
      </c>
      <c r="H15" s="551">
        <f>(5510+7780+50+4074+7700+50+3250+2890+3730+2600+50+580)/14000</f>
        <v>2.7331428571428571</v>
      </c>
      <c r="I15" s="285" t="s">
        <v>441</v>
      </c>
      <c r="J15" s="285" t="s">
        <v>382</v>
      </c>
      <c r="K15" s="285" t="s">
        <v>258</v>
      </c>
      <c r="L15" s="285" t="s">
        <v>373</v>
      </c>
      <c r="M15" s="285">
        <v>15</v>
      </c>
      <c r="N15" s="304">
        <f>15/M15</f>
        <v>1</v>
      </c>
      <c r="O15" s="304">
        <f>N15/100%*100%</f>
        <v>1</v>
      </c>
      <c r="P15" s="252"/>
      <c r="Q15" s="196" t="s">
        <v>427</v>
      </c>
    </row>
    <row r="16" spans="1:19" ht="67.8" customHeight="1" x14ac:dyDescent="0.3">
      <c r="A16" s="548"/>
      <c r="B16" s="549"/>
      <c r="C16" s="550"/>
      <c r="D16" s="556"/>
      <c r="E16" s="556"/>
      <c r="F16" s="556"/>
      <c r="G16" s="556"/>
      <c r="H16" s="551"/>
      <c r="I16" s="285" t="s">
        <v>442</v>
      </c>
      <c r="J16" s="285" t="s">
        <v>383</v>
      </c>
      <c r="K16" s="286" t="s">
        <v>481</v>
      </c>
      <c r="L16" s="285" t="s">
        <v>373</v>
      </c>
      <c r="M16" s="285">
        <v>7</v>
      </c>
      <c r="N16" s="351">
        <f>9/M16</f>
        <v>1.2857142857142858</v>
      </c>
      <c r="O16" s="351">
        <f>9/M16</f>
        <v>1.2857142857142858</v>
      </c>
      <c r="P16" s="253"/>
      <c r="Q16" s="192" t="s">
        <v>422</v>
      </c>
    </row>
    <row r="17" spans="1:18" ht="67.8" customHeight="1" x14ac:dyDescent="0.3">
      <c r="A17" s="548"/>
      <c r="B17" s="549"/>
      <c r="C17" s="550"/>
      <c r="D17" s="556"/>
      <c r="E17" s="556"/>
      <c r="F17" s="556"/>
      <c r="G17" s="556"/>
      <c r="H17" s="551"/>
      <c r="I17" s="285" t="s">
        <v>443</v>
      </c>
      <c r="J17" s="285" t="s">
        <v>384</v>
      </c>
      <c r="K17" s="286" t="s">
        <v>465</v>
      </c>
      <c r="L17" s="285" t="s">
        <v>373</v>
      </c>
      <c r="M17" s="285">
        <v>3</v>
      </c>
      <c r="N17" s="351">
        <f>3/M17</f>
        <v>1</v>
      </c>
      <c r="O17" s="351">
        <f>3/3*100%</f>
        <v>1</v>
      </c>
      <c r="P17" s="252"/>
      <c r="Q17" s="191" t="s">
        <v>473</v>
      </c>
    </row>
    <row r="18" spans="1:18" ht="99.6" customHeight="1" x14ac:dyDescent="0.3">
      <c r="A18" s="548"/>
      <c r="B18" s="549" t="s">
        <v>503</v>
      </c>
      <c r="C18" s="550" t="s">
        <v>398</v>
      </c>
      <c r="D18" s="550"/>
      <c r="E18" s="550" t="s">
        <v>299</v>
      </c>
      <c r="F18" s="550">
        <v>0</v>
      </c>
      <c r="G18" s="552">
        <v>24830</v>
      </c>
      <c r="H18" s="562">
        <f>(650+300+50+200+1449+36774+42638+5209+9630+49665)/G18</f>
        <v>5.9027386226339109</v>
      </c>
      <c r="I18" s="285" t="s">
        <v>444</v>
      </c>
      <c r="J18" s="285" t="s">
        <v>385</v>
      </c>
      <c r="K18" s="286" t="s">
        <v>244</v>
      </c>
      <c r="L18" s="285" t="s">
        <v>373</v>
      </c>
      <c r="M18" s="286">
        <v>23</v>
      </c>
      <c r="N18" s="351">
        <f>29/M18</f>
        <v>1.2608695652173914</v>
      </c>
      <c r="O18" s="351">
        <f>25/M18</f>
        <v>1.0869565217391304</v>
      </c>
      <c r="P18" s="305"/>
      <c r="Q18" s="191" t="s">
        <v>474</v>
      </c>
    </row>
    <row r="19" spans="1:18" ht="99.6" customHeight="1" x14ac:dyDescent="0.3">
      <c r="A19" s="548"/>
      <c r="B19" s="549"/>
      <c r="C19" s="550"/>
      <c r="D19" s="550"/>
      <c r="E19" s="550"/>
      <c r="F19" s="550"/>
      <c r="G19" s="552"/>
      <c r="H19" s="562"/>
      <c r="I19" s="285" t="s">
        <v>445</v>
      </c>
      <c r="J19" s="285" t="s">
        <v>392</v>
      </c>
      <c r="K19" s="286" t="s">
        <v>470</v>
      </c>
      <c r="L19" s="285" t="s">
        <v>373</v>
      </c>
      <c r="M19" s="285">
        <v>21</v>
      </c>
      <c r="N19" s="351">
        <f>24/M19</f>
        <v>1.1428571428571428</v>
      </c>
      <c r="O19" s="351">
        <f>(24)/M19</f>
        <v>1.1428571428571428</v>
      </c>
      <c r="P19" s="252"/>
      <c r="Q19" s="191" t="s">
        <v>425</v>
      </c>
    </row>
    <row r="20" spans="1:18" ht="99.6" customHeight="1" x14ac:dyDescent="0.3">
      <c r="A20" s="548"/>
      <c r="B20" s="549"/>
      <c r="C20" s="550"/>
      <c r="D20" s="550"/>
      <c r="E20" s="550"/>
      <c r="F20" s="550"/>
      <c r="G20" s="552"/>
      <c r="H20" s="562"/>
      <c r="I20" s="261" t="s">
        <v>446</v>
      </c>
      <c r="J20" s="262" t="s">
        <v>386</v>
      </c>
      <c r="K20" s="263"/>
      <c r="L20" s="262" t="s">
        <v>373</v>
      </c>
      <c r="M20" s="262">
        <v>1</v>
      </c>
      <c r="N20" s="264">
        <f>1/M20</f>
        <v>1</v>
      </c>
      <c r="O20" s="264">
        <f>1/N20</f>
        <v>1</v>
      </c>
      <c r="P20" s="252"/>
      <c r="Q20" s="228" t="s">
        <v>426</v>
      </c>
    </row>
    <row r="21" spans="1:18" ht="162" x14ac:dyDescent="0.3">
      <c r="A21" s="548" t="s">
        <v>366</v>
      </c>
      <c r="B21" s="549" t="s">
        <v>387</v>
      </c>
      <c r="C21" s="550" t="s">
        <v>399</v>
      </c>
      <c r="D21" s="556"/>
      <c r="E21" s="556" t="s">
        <v>299</v>
      </c>
      <c r="F21" s="550">
        <v>0</v>
      </c>
      <c r="G21" s="552">
        <v>1302</v>
      </c>
      <c r="H21" s="551">
        <f>(50+18+618+16+618+26+17+7+26)/G21</f>
        <v>1.0721966205837175</v>
      </c>
      <c r="I21" s="277" t="s">
        <v>447</v>
      </c>
      <c r="J21" s="277" t="s">
        <v>388</v>
      </c>
      <c r="K21" s="280" t="s">
        <v>421</v>
      </c>
      <c r="L21" s="277" t="s">
        <v>373</v>
      </c>
      <c r="M21" s="280">
        <v>102</v>
      </c>
      <c r="N21" s="351">
        <f>108/M21</f>
        <v>1.0588235294117647</v>
      </c>
      <c r="O21" s="351">
        <f>106/M21*100%</f>
        <v>1.0392156862745099</v>
      </c>
      <c r="P21" s="252"/>
      <c r="Q21" s="194" t="s">
        <v>475</v>
      </c>
      <c r="R21" s="254" t="s">
        <v>501</v>
      </c>
    </row>
    <row r="22" spans="1:18" ht="126.6" customHeight="1" x14ac:dyDescent="0.3">
      <c r="A22" s="548"/>
      <c r="B22" s="549"/>
      <c r="C22" s="550"/>
      <c r="D22" s="556"/>
      <c r="E22" s="556"/>
      <c r="F22" s="550"/>
      <c r="G22" s="552"/>
      <c r="H22" s="551"/>
      <c r="I22" s="277" t="s">
        <v>448</v>
      </c>
      <c r="J22" s="277" t="s">
        <v>389</v>
      </c>
      <c r="K22" s="280" t="s">
        <v>468</v>
      </c>
      <c r="L22" s="277" t="s">
        <v>373</v>
      </c>
      <c r="M22" s="277">
        <v>500</v>
      </c>
      <c r="N22" s="351">
        <f>500/M22</f>
        <v>1</v>
      </c>
      <c r="O22" s="351">
        <f>1/N22</f>
        <v>1</v>
      </c>
      <c r="P22" s="252"/>
      <c r="Q22" s="192" t="s">
        <v>418</v>
      </c>
    </row>
    <row r="23" spans="1:18" ht="106.2" customHeight="1" x14ac:dyDescent="0.3">
      <c r="A23" s="548"/>
      <c r="B23" s="549" t="s">
        <v>369</v>
      </c>
      <c r="C23" s="550" t="s">
        <v>399</v>
      </c>
      <c r="D23" s="556"/>
      <c r="E23" s="556" t="s">
        <v>299</v>
      </c>
      <c r="F23" s="556">
        <v>0</v>
      </c>
      <c r="G23" s="556">
        <v>3000</v>
      </c>
      <c r="H23" s="551">
        <f>(160+51600)/G23</f>
        <v>17.253333333333334</v>
      </c>
      <c r="I23" s="278" t="s">
        <v>449</v>
      </c>
      <c r="J23" s="277" t="s">
        <v>390</v>
      </c>
      <c r="K23" s="279" t="s">
        <v>258</v>
      </c>
      <c r="L23" s="277" t="s">
        <v>373</v>
      </c>
      <c r="M23" s="277">
        <v>4</v>
      </c>
      <c r="N23" s="351">
        <f>4/M23</f>
        <v>1</v>
      </c>
      <c r="O23" s="351">
        <f>1/N23</f>
        <v>1</v>
      </c>
      <c r="P23" s="252"/>
      <c r="Q23" s="197" t="s">
        <v>464</v>
      </c>
    </row>
    <row r="24" spans="1:18" ht="111.6" customHeight="1" x14ac:dyDescent="0.3">
      <c r="A24" s="548"/>
      <c r="B24" s="549"/>
      <c r="C24" s="550"/>
      <c r="D24" s="556"/>
      <c r="E24" s="556"/>
      <c r="F24" s="556"/>
      <c r="G24" s="556"/>
      <c r="H24" s="551"/>
      <c r="I24" s="262" t="s">
        <v>368</v>
      </c>
      <c r="J24" s="262" t="s">
        <v>391</v>
      </c>
      <c r="K24" s="262" t="s">
        <v>264</v>
      </c>
      <c r="L24" s="262" t="s">
        <v>373</v>
      </c>
      <c r="M24" s="262">
        <v>1</v>
      </c>
      <c r="N24" s="264">
        <f>1/M24</f>
        <v>1</v>
      </c>
      <c r="O24" s="264">
        <f>1/N24</f>
        <v>1</v>
      </c>
      <c r="P24" s="252"/>
      <c r="Q24" s="189" t="s">
        <v>426</v>
      </c>
    </row>
    <row r="25" spans="1:18" ht="18" hidden="1" customHeight="1" x14ac:dyDescent="0.3">
      <c r="C25" s="3"/>
      <c r="D25" s="3"/>
      <c r="E25" s="3"/>
      <c r="F25" s="3"/>
      <c r="G25" s="3"/>
      <c r="H25" s="3"/>
      <c r="I25" s="255"/>
      <c r="J25" s="3"/>
      <c r="K25" s="3"/>
      <c r="L25" s="3"/>
      <c r="M25" s="182"/>
      <c r="N25" s="26"/>
      <c r="O25" s="306">
        <f>SUM(O5:O17)</f>
        <v>14.41872927249066</v>
      </c>
      <c r="P25" s="79"/>
      <c r="Q25" s="247"/>
    </row>
    <row r="26" spans="1:18" ht="18" customHeight="1" x14ac:dyDescent="0.3">
      <c r="C26" s="3"/>
      <c r="D26" s="3"/>
      <c r="E26" s="3"/>
      <c r="F26" s="3"/>
      <c r="G26" s="3"/>
      <c r="H26" s="3"/>
      <c r="I26" s="255"/>
      <c r="J26" s="3"/>
      <c r="K26" s="3"/>
      <c r="L26" s="3"/>
      <c r="M26" s="182"/>
      <c r="N26" s="26"/>
      <c r="O26" s="306"/>
      <c r="P26" s="79"/>
      <c r="Q26" s="247"/>
    </row>
    <row r="27" spans="1:18" s="5" customFormat="1" ht="24" customHeight="1" x14ac:dyDescent="0.3">
      <c r="A27" s="533" t="s">
        <v>148</v>
      </c>
      <c r="B27" s="534"/>
      <c r="C27" s="534"/>
      <c r="D27" s="534"/>
      <c r="E27" s="534"/>
      <c r="F27" s="534"/>
      <c r="G27" s="534"/>
      <c r="H27" s="534"/>
      <c r="I27" s="534"/>
      <c r="J27" s="534"/>
      <c r="K27" s="534"/>
      <c r="L27" s="534"/>
      <c r="M27" s="534"/>
      <c r="N27" s="534"/>
      <c r="O27" s="535"/>
      <c r="P27" s="256"/>
      <c r="Q27" s="247"/>
    </row>
    <row r="28" spans="1:18" s="5" customFormat="1" ht="34.799999999999997" customHeight="1" x14ac:dyDescent="0.3">
      <c r="A28" s="536" t="s">
        <v>149</v>
      </c>
      <c r="B28" s="537"/>
      <c r="C28" s="537"/>
      <c r="D28" s="537"/>
      <c r="E28" s="537"/>
      <c r="F28" s="537"/>
      <c r="G28" s="537"/>
      <c r="H28" s="537"/>
      <c r="I28" s="537"/>
      <c r="J28" s="537"/>
      <c r="K28" s="537"/>
      <c r="L28" s="537"/>
      <c r="M28" s="537"/>
      <c r="N28" s="537"/>
      <c r="O28" s="538"/>
      <c r="P28" s="256"/>
      <c r="Q28" s="247"/>
    </row>
    <row r="29" spans="1:18" s="5" customFormat="1" ht="50.4" customHeight="1" x14ac:dyDescent="0.3">
      <c r="A29" s="536" t="s">
        <v>150</v>
      </c>
      <c r="B29" s="537"/>
      <c r="C29" s="537"/>
      <c r="D29" s="537"/>
      <c r="E29" s="537"/>
      <c r="F29" s="537"/>
      <c r="G29" s="537"/>
      <c r="H29" s="537"/>
      <c r="I29" s="537"/>
      <c r="J29" s="537"/>
      <c r="K29" s="537"/>
      <c r="L29" s="537"/>
      <c r="M29" s="537"/>
      <c r="N29" s="537"/>
      <c r="O29" s="538"/>
      <c r="P29" s="257"/>
      <c r="Q29" s="247"/>
    </row>
    <row r="30" spans="1:18" s="5" customFormat="1" ht="30.6" customHeight="1" x14ac:dyDescent="0.3">
      <c r="A30" s="539" t="s">
        <v>147</v>
      </c>
      <c r="B30" s="540"/>
      <c r="C30" s="540"/>
      <c r="D30" s="540"/>
      <c r="E30" s="540"/>
      <c r="F30" s="540"/>
      <c r="G30" s="540"/>
      <c r="H30" s="540"/>
      <c r="I30" s="540"/>
      <c r="J30" s="540"/>
      <c r="K30" s="540"/>
      <c r="L30" s="540"/>
      <c r="M30" s="540"/>
      <c r="N30" s="540"/>
      <c r="O30" s="541"/>
      <c r="P30" s="258"/>
      <c r="Q30" s="247"/>
    </row>
    <row r="31" spans="1:18" s="5" customFormat="1" ht="40.200000000000003" customHeight="1" x14ac:dyDescent="0.3">
      <c r="A31" s="536" t="s">
        <v>495</v>
      </c>
      <c r="B31" s="537"/>
      <c r="C31" s="537"/>
      <c r="D31" s="537"/>
      <c r="E31" s="537"/>
      <c r="F31" s="537"/>
      <c r="G31" s="537"/>
      <c r="H31" s="537"/>
      <c r="I31" s="537"/>
      <c r="J31" s="537"/>
      <c r="K31" s="537"/>
      <c r="L31" s="537"/>
      <c r="M31" s="537"/>
      <c r="N31" s="537"/>
      <c r="O31" s="538"/>
      <c r="P31" s="257"/>
      <c r="Q31" s="247"/>
    </row>
    <row r="32" spans="1:18" s="5" customFormat="1" ht="43.2" customHeight="1" x14ac:dyDescent="0.3">
      <c r="A32" s="553" t="s">
        <v>496</v>
      </c>
      <c r="B32" s="554"/>
      <c r="C32" s="554"/>
      <c r="D32" s="554"/>
      <c r="E32" s="554"/>
      <c r="F32" s="554"/>
      <c r="G32" s="554"/>
      <c r="H32" s="554"/>
      <c r="I32" s="554"/>
      <c r="J32" s="554"/>
      <c r="K32" s="554"/>
      <c r="L32" s="554"/>
      <c r="M32" s="554"/>
      <c r="N32" s="554"/>
      <c r="O32" s="555"/>
      <c r="P32" s="257"/>
      <c r="Q32" s="247"/>
    </row>
    <row r="33" spans="4:16" x14ac:dyDescent="0.3">
      <c r="D33" s="16"/>
      <c r="I33" s="16"/>
      <c r="J33" s="16"/>
      <c r="K33" s="16"/>
      <c r="L33" s="16"/>
      <c r="P33" s="16"/>
    </row>
  </sheetData>
  <mergeCells count="81">
    <mergeCell ref="C21:C22"/>
    <mergeCell ref="D21:D22"/>
    <mergeCell ref="E21:E22"/>
    <mergeCell ref="F21:F22"/>
    <mergeCell ref="C15:C17"/>
    <mergeCell ref="D15:D17"/>
    <mergeCell ref="E15:E17"/>
    <mergeCell ref="E23:E24"/>
    <mergeCell ref="F23:F24"/>
    <mergeCell ref="G23:G24"/>
    <mergeCell ref="F9:F12"/>
    <mergeCell ref="E9:E12"/>
    <mergeCell ref="H7:H8"/>
    <mergeCell ref="G15:G17"/>
    <mergeCell ref="H15:H17"/>
    <mergeCell ref="C18:C20"/>
    <mergeCell ref="D18:D20"/>
    <mergeCell ref="E18:E20"/>
    <mergeCell ref="F18:F20"/>
    <mergeCell ref="G18:G20"/>
    <mergeCell ref="H18:H20"/>
    <mergeCell ref="F15:F17"/>
    <mergeCell ref="C13:C14"/>
    <mergeCell ref="D13:D14"/>
    <mergeCell ref="E13:E14"/>
    <mergeCell ref="F13:F14"/>
    <mergeCell ref="G13:G14"/>
    <mergeCell ref="C9:C12"/>
    <mergeCell ref="C7:C8"/>
    <mergeCell ref="D7:D8"/>
    <mergeCell ref="E7:E8"/>
    <mergeCell ref="F7:F8"/>
    <mergeCell ref="G7:G8"/>
    <mergeCell ref="B7:B8"/>
    <mergeCell ref="G5:G6"/>
    <mergeCell ref="B1:O1"/>
    <mergeCell ref="H21:H22"/>
    <mergeCell ref="K3:K4"/>
    <mergeCell ref="L3:L4"/>
    <mergeCell ref="H5:H6"/>
    <mergeCell ref="G3:G4"/>
    <mergeCell ref="H3:H4"/>
    <mergeCell ref="I3:I4"/>
    <mergeCell ref="J3:J4"/>
    <mergeCell ref="C5:C6"/>
    <mergeCell ref="D5:D6"/>
    <mergeCell ref="E5:E6"/>
    <mergeCell ref="F5:F6"/>
    <mergeCell ref="H13:H14"/>
    <mergeCell ref="H9:H12"/>
    <mergeCell ref="G9:G12"/>
    <mergeCell ref="A32:O32"/>
    <mergeCell ref="A29:O29"/>
    <mergeCell ref="A13:A20"/>
    <mergeCell ref="B21:B22"/>
    <mergeCell ref="B23:B24"/>
    <mergeCell ref="A21:A24"/>
    <mergeCell ref="B9:B12"/>
    <mergeCell ref="B18:B20"/>
    <mergeCell ref="B15:B17"/>
    <mergeCell ref="B13:B14"/>
    <mergeCell ref="G21:G22"/>
    <mergeCell ref="H23:H24"/>
    <mergeCell ref="C23:C24"/>
    <mergeCell ref="D23:D24"/>
    <mergeCell ref="F3:F4"/>
    <mergeCell ref="A27:O27"/>
    <mergeCell ref="A28:O28"/>
    <mergeCell ref="A30:O30"/>
    <mergeCell ref="A31:O31"/>
    <mergeCell ref="A3:A4"/>
    <mergeCell ref="B3:B4"/>
    <mergeCell ref="C3:C4"/>
    <mergeCell ref="D3:D4"/>
    <mergeCell ref="E3:E4"/>
    <mergeCell ref="M3:M4"/>
    <mergeCell ref="N3:O3"/>
    <mergeCell ref="A5:A12"/>
    <mergeCell ref="B5:B6"/>
    <mergeCell ref="I11:I12"/>
    <mergeCell ref="D9:D12"/>
  </mergeCells>
  <pageMargins left="0.70866141732283472" right="0.70866141732283472" top="0.74803149606299213" bottom="0.74803149606299213" header="0.31496062992125984" footer="0.31496062992125984"/>
  <pageSetup paperSize="9" scale="57" fitToHeight="0" orientation="landscape" r:id="rId1"/>
  <rowBreaks count="2" manualBreakCount="2">
    <brk id="12" max="15" man="1"/>
    <brk id="2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8"/>
  <sheetViews>
    <sheetView view="pageBreakPreview" topLeftCell="A43" zoomScale="70" zoomScaleNormal="100" zoomScaleSheetLayoutView="70" workbookViewId="0">
      <selection activeCell="H103" sqref="H103"/>
    </sheetView>
  </sheetViews>
  <sheetFormatPr defaultColWidth="9.109375" defaultRowHeight="18" x14ac:dyDescent="0.3"/>
  <cols>
    <col min="1" max="1" width="4.33203125" style="96" customWidth="1"/>
    <col min="2" max="2" width="68.44140625" style="96" customWidth="1"/>
    <col min="3" max="3" width="22.44140625" style="96" customWidth="1"/>
    <col min="4" max="4" width="13.33203125" style="97" customWidth="1"/>
    <col min="5" max="5" width="53.33203125" style="96" customWidth="1"/>
    <col min="6" max="6" width="18" style="96" customWidth="1"/>
    <col min="7" max="7" width="14.5546875" style="96" customWidth="1"/>
    <col min="8" max="8" width="25.5546875" style="96" customWidth="1"/>
    <col min="9" max="9" width="15.44140625" style="281" customWidth="1"/>
    <col min="10" max="10" width="14.5546875" style="281" customWidth="1"/>
    <col min="11" max="11" width="5.33203125" style="96" customWidth="1"/>
    <col min="12" max="16384" width="9.109375" style="96"/>
  </cols>
  <sheetData>
    <row r="1" spans="1:10" ht="18.600000000000001" thickBot="1" x14ac:dyDescent="0.35"/>
    <row r="2" spans="1:10" s="347" customFormat="1" ht="42" customHeight="1" thickBot="1" x14ac:dyDescent="0.35">
      <c r="B2" s="348" t="s">
        <v>160</v>
      </c>
      <c r="C2" s="563" t="s">
        <v>159</v>
      </c>
      <c r="D2" s="564"/>
      <c r="E2" s="564"/>
      <c r="F2" s="564"/>
      <c r="G2" s="564"/>
      <c r="H2" s="564"/>
      <c r="I2" s="564"/>
      <c r="J2" s="565"/>
    </row>
    <row r="3" spans="1:10" s="214" customFormat="1" ht="18.600000000000001" thickBot="1" x14ac:dyDescent="0.4">
      <c r="B3" s="215"/>
      <c r="C3" s="144"/>
      <c r="D3" s="130"/>
      <c r="E3" s="144"/>
      <c r="F3" s="144"/>
      <c r="G3" s="144"/>
      <c r="H3" s="144"/>
      <c r="I3" s="282"/>
      <c r="J3" s="283"/>
    </row>
    <row r="4" spans="1:10" s="214" customFormat="1" ht="34.200000000000003" customHeight="1" thickBot="1" x14ac:dyDescent="0.4">
      <c r="B4" s="671" t="s">
        <v>185</v>
      </c>
      <c r="C4" s="672"/>
      <c r="D4" s="672"/>
      <c r="E4" s="672"/>
      <c r="F4" s="672"/>
      <c r="G4" s="672"/>
      <c r="H4" s="672"/>
      <c r="I4" s="672"/>
      <c r="J4" s="673"/>
    </row>
    <row r="5" spans="1:10" ht="41.4" customHeight="1" thickBot="1" x14ac:dyDescent="0.35">
      <c r="B5" s="657" t="s">
        <v>34</v>
      </c>
      <c r="C5" s="669" t="s">
        <v>476</v>
      </c>
      <c r="D5" s="657" t="s">
        <v>14</v>
      </c>
      <c r="E5" s="657" t="s">
        <v>23</v>
      </c>
      <c r="F5" s="667" t="s">
        <v>14</v>
      </c>
      <c r="G5" s="657" t="s">
        <v>35</v>
      </c>
      <c r="H5" s="657" t="s">
        <v>15</v>
      </c>
      <c r="I5" s="655" t="s">
        <v>36</v>
      </c>
      <c r="J5" s="656"/>
    </row>
    <row r="6" spans="1:10" ht="31.2" customHeight="1" thickBot="1" x14ac:dyDescent="0.35">
      <c r="B6" s="658"/>
      <c r="C6" s="670"/>
      <c r="D6" s="658"/>
      <c r="E6" s="658"/>
      <c r="F6" s="668"/>
      <c r="G6" s="658"/>
      <c r="H6" s="658"/>
      <c r="I6" s="365" t="s">
        <v>20</v>
      </c>
      <c r="J6" s="266" t="s">
        <v>21</v>
      </c>
    </row>
    <row r="7" spans="1:10" ht="42" customHeight="1" thickBot="1" x14ac:dyDescent="0.35">
      <c r="A7" s="129"/>
      <c r="B7" s="606" t="s">
        <v>400</v>
      </c>
      <c r="C7" s="581" t="s">
        <v>401</v>
      </c>
      <c r="D7" s="606" t="s">
        <v>197</v>
      </c>
      <c r="E7" s="98" t="s">
        <v>39</v>
      </c>
      <c r="F7" s="104" t="s">
        <v>197</v>
      </c>
      <c r="G7" s="105" t="s">
        <v>25</v>
      </c>
      <c r="H7" s="105" t="s">
        <v>28</v>
      </c>
      <c r="I7" s="368">
        <f>SUM(I12:I13)</f>
        <v>104</v>
      </c>
      <c r="J7" s="368">
        <f>SUM(J12:J13)</f>
        <v>100</v>
      </c>
    </row>
    <row r="8" spans="1:10" ht="42" customHeight="1" thickBot="1" x14ac:dyDescent="0.35">
      <c r="A8" s="129"/>
      <c r="B8" s="606"/>
      <c r="C8" s="581"/>
      <c r="D8" s="606"/>
      <c r="E8" s="99" t="s">
        <v>43</v>
      </c>
      <c r="F8" s="108" t="s">
        <v>200</v>
      </c>
      <c r="G8" s="206" t="s">
        <v>25</v>
      </c>
      <c r="H8" s="206" t="s">
        <v>28</v>
      </c>
      <c r="I8" s="132">
        <v>2</v>
      </c>
      <c r="J8" s="132">
        <v>2</v>
      </c>
    </row>
    <row r="9" spans="1:10" ht="42" customHeight="1" thickBot="1" x14ac:dyDescent="0.35">
      <c r="A9" s="129"/>
      <c r="B9" s="606"/>
      <c r="C9" s="581"/>
      <c r="D9" s="606"/>
      <c r="E9" s="100" t="s">
        <v>44</v>
      </c>
      <c r="F9" s="109" t="s">
        <v>201</v>
      </c>
      <c r="G9" s="207" t="s">
        <v>25</v>
      </c>
      <c r="H9" s="207" t="s">
        <v>27</v>
      </c>
      <c r="I9" s="132">
        <v>49</v>
      </c>
      <c r="J9" s="132">
        <v>49</v>
      </c>
    </row>
    <row r="10" spans="1:10" ht="42" customHeight="1" thickBot="1" x14ac:dyDescent="0.35">
      <c r="A10" s="129"/>
      <c r="B10" s="606"/>
      <c r="C10" s="581"/>
      <c r="D10" s="606"/>
      <c r="E10" s="100" t="s">
        <v>45</v>
      </c>
      <c r="F10" s="109" t="s">
        <v>202</v>
      </c>
      <c r="G10" s="207" t="s">
        <v>25</v>
      </c>
      <c r="H10" s="207" t="s">
        <v>27</v>
      </c>
      <c r="I10" s="132">
        <v>9</v>
      </c>
      <c r="J10" s="132">
        <v>8</v>
      </c>
    </row>
    <row r="11" spans="1:10" ht="42" customHeight="1" thickBot="1" x14ac:dyDescent="0.35">
      <c r="A11" s="129"/>
      <c r="B11" s="606"/>
      <c r="C11" s="581"/>
      <c r="D11" s="606"/>
      <c r="E11" s="101" t="s">
        <v>46</v>
      </c>
      <c r="F11" s="110" t="s">
        <v>203</v>
      </c>
      <c r="G11" s="208" t="s">
        <v>25</v>
      </c>
      <c r="H11" s="208" t="s">
        <v>27</v>
      </c>
      <c r="I11" s="132">
        <v>15</v>
      </c>
      <c r="J11" s="132">
        <v>15</v>
      </c>
    </row>
    <row r="12" spans="1:10" ht="42" customHeight="1" thickBot="1" x14ac:dyDescent="0.35">
      <c r="A12" s="129"/>
      <c r="B12" s="606"/>
      <c r="C12" s="581"/>
      <c r="D12" s="606"/>
      <c r="E12" s="102" t="s">
        <v>350</v>
      </c>
      <c r="F12" s="106" t="s">
        <v>204</v>
      </c>
      <c r="G12" s="107" t="s">
        <v>25</v>
      </c>
      <c r="H12" s="107" t="s">
        <v>27</v>
      </c>
      <c r="I12" s="132">
        <v>79</v>
      </c>
      <c r="J12" s="132">
        <v>77</v>
      </c>
    </row>
    <row r="13" spans="1:10" ht="42" customHeight="1" thickBot="1" x14ac:dyDescent="0.35">
      <c r="A13" s="129"/>
      <c r="B13" s="606"/>
      <c r="C13" s="581"/>
      <c r="D13" s="606"/>
      <c r="E13" s="103" t="s">
        <v>47</v>
      </c>
      <c r="F13" s="211" t="s">
        <v>351</v>
      </c>
      <c r="G13" s="201" t="s">
        <v>25</v>
      </c>
      <c r="H13" s="201" t="s">
        <v>27</v>
      </c>
      <c r="I13" s="132">
        <v>25</v>
      </c>
      <c r="J13" s="132">
        <v>23</v>
      </c>
    </row>
    <row r="14" spans="1:10" ht="42" customHeight="1" thickBot="1" x14ac:dyDescent="0.35">
      <c r="B14" s="272" t="s">
        <v>42</v>
      </c>
      <c r="C14" s="273" t="s">
        <v>401</v>
      </c>
      <c r="D14" s="272" t="s">
        <v>198</v>
      </c>
      <c r="E14" s="274" t="s">
        <v>24</v>
      </c>
      <c r="F14" s="275" t="s">
        <v>24</v>
      </c>
      <c r="G14" s="276" t="s">
        <v>25</v>
      </c>
      <c r="H14" s="276" t="s">
        <v>28</v>
      </c>
      <c r="I14" s="131">
        <v>4</v>
      </c>
      <c r="J14" s="366">
        <v>4</v>
      </c>
    </row>
    <row r="15" spans="1:10" ht="42" customHeight="1" thickBot="1" x14ac:dyDescent="0.35">
      <c r="B15" s="606" t="s">
        <v>186</v>
      </c>
      <c r="C15" s="581" t="s">
        <v>401</v>
      </c>
      <c r="D15" s="606" t="s">
        <v>199</v>
      </c>
      <c r="E15" s="98" t="s">
        <v>48</v>
      </c>
      <c r="F15" s="104" t="s">
        <v>199</v>
      </c>
      <c r="G15" s="105" t="s">
        <v>29</v>
      </c>
      <c r="H15" s="105" t="s">
        <v>30</v>
      </c>
      <c r="I15" s="368">
        <f>SUM(I16:I17)</f>
        <v>108</v>
      </c>
      <c r="J15" s="368">
        <f>SUM(J16:J17)</f>
        <v>106</v>
      </c>
    </row>
    <row r="16" spans="1:10" ht="42" customHeight="1" thickBot="1" x14ac:dyDescent="0.35">
      <c r="B16" s="606"/>
      <c r="C16" s="581"/>
      <c r="D16" s="606"/>
      <c r="E16" s="103" t="s">
        <v>47</v>
      </c>
      <c r="F16" s="211" t="s">
        <v>205</v>
      </c>
      <c r="G16" s="201" t="s">
        <v>29</v>
      </c>
      <c r="H16" s="201" t="s">
        <v>30</v>
      </c>
      <c r="I16" s="132">
        <v>27</v>
      </c>
      <c r="J16" s="133">
        <v>26</v>
      </c>
    </row>
    <row r="17" spans="2:10" ht="42" customHeight="1" thickBot="1" x14ac:dyDescent="0.35">
      <c r="B17" s="606"/>
      <c r="C17" s="581"/>
      <c r="D17" s="606"/>
      <c r="E17" s="102" t="s">
        <v>49</v>
      </c>
      <c r="F17" s="106" t="s">
        <v>206</v>
      </c>
      <c r="G17" s="107" t="s">
        <v>29</v>
      </c>
      <c r="H17" s="107" t="s">
        <v>30</v>
      </c>
      <c r="I17" s="132">
        <v>81</v>
      </c>
      <c r="J17" s="335">
        <v>80</v>
      </c>
    </row>
    <row r="18" spans="2:10" ht="42" customHeight="1" thickBot="1" x14ac:dyDescent="0.35">
      <c r="B18" s="606"/>
      <c r="C18" s="581"/>
      <c r="D18" s="606"/>
      <c r="E18" s="107" t="s">
        <v>43</v>
      </c>
      <c r="F18" s="106" t="s">
        <v>207</v>
      </c>
      <c r="G18" s="107" t="s">
        <v>29</v>
      </c>
      <c r="H18" s="107" t="s">
        <v>30</v>
      </c>
      <c r="I18" s="184">
        <v>2</v>
      </c>
      <c r="J18" s="335">
        <v>2</v>
      </c>
    </row>
    <row r="19" spans="2:10" ht="42" customHeight="1" thickBot="1" x14ac:dyDescent="0.35">
      <c r="B19" s="606"/>
      <c r="C19" s="581"/>
      <c r="D19" s="606"/>
      <c r="E19" s="103" t="s">
        <v>44</v>
      </c>
      <c r="F19" s="211" t="s">
        <v>208</v>
      </c>
      <c r="G19" s="201" t="s">
        <v>29</v>
      </c>
      <c r="H19" s="201" t="s">
        <v>30</v>
      </c>
      <c r="I19" s="133">
        <v>50</v>
      </c>
      <c r="J19" s="133">
        <v>50</v>
      </c>
    </row>
    <row r="20" spans="2:10" ht="42" customHeight="1" thickBot="1" x14ac:dyDescent="0.35">
      <c r="B20" s="606"/>
      <c r="C20" s="581"/>
      <c r="D20" s="606"/>
      <c r="E20" s="107" t="s">
        <v>45</v>
      </c>
      <c r="F20" s="106" t="s">
        <v>209</v>
      </c>
      <c r="G20" s="107" t="s">
        <v>29</v>
      </c>
      <c r="H20" s="107" t="s">
        <v>30</v>
      </c>
      <c r="I20" s="184">
        <v>9</v>
      </c>
      <c r="J20" s="335">
        <v>8</v>
      </c>
    </row>
    <row r="21" spans="2:10" ht="42" customHeight="1" thickBot="1" x14ac:dyDescent="0.35">
      <c r="B21" s="606"/>
      <c r="C21" s="581"/>
      <c r="D21" s="606"/>
      <c r="E21" s="103" t="s">
        <v>46</v>
      </c>
      <c r="F21" s="211" t="s">
        <v>210</v>
      </c>
      <c r="G21" s="201" t="s">
        <v>29</v>
      </c>
      <c r="H21" s="201" t="s">
        <v>30</v>
      </c>
      <c r="I21" s="132">
        <v>18</v>
      </c>
      <c r="J21" s="133">
        <v>18</v>
      </c>
    </row>
    <row r="22" spans="2:10" ht="42" customHeight="1" thickBot="1" x14ac:dyDescent="0.35">
      <c r="B22" s="605" t="s">
        <v>187</v>
      </c>
      <c r="C22" s="579" t="s">
        <v>401</v>
      </c>
      <c r="D22" s="674" t="s">
        <v>211</v>
      </c>
      <c r="E22" s="216" t="s">
        <v>39</v>
      </c>
      <c r="F22" s="217" t="s">
        <v>211</v>
      </c>
      <c r="G22" s="218" t="s">
        <v>29</v>
      </c>
      <c r="H22" s="218" t="s">
        <v>30</v>
      </c>
      <c r="I22" s="369">
        <v>4</v>
      </c>
      <c r="J22" s="369">
        <v>4</v>
      </c>
    </row>
    <row r="23" spans="2:10" ht="42" customHeight="1" thickBot="1" x14ac:dyDescent="0.35">
      <c r="B23" s="606"/>
      <c r="C23" s="581"/>
      <c r="D23" s="675"/>
      <c r="E23" s="107" t="s">
        <v>47</v>
      </c>
      <c r="F23" s="106" t="s">
        <v>212</v>
      </c>
      <c r="G23" s="107" t="s">
        <v>29</v>
      </c>
      <c r="H23" s="107" t="s">
        <v>30</v>
      </c>
      <c r="I23" s="335">
        <v>1</v>
      </c>
      <c r="J23" s="335">
        <v>1</v>
      </c>
    </row>
    <row r="24" spans="2:10" ht="42" customHeight="1" thickBot="1" x14ac:dyDescent="0.35">
      <c r="B24" s="607"/>
      <c r="C24" s="583"/>
      <c r="D24" s="676"/>
      <c r="E24" s="112" t="s">
        <v>49</v>
      </c>
      <c r="F24" s="212" t="s">
        <v>213</v>
      </c>
      <c r="G24" s="202" t="s">
        <v>29</v>
      </c>
      <c r="H24" s="202" t="s">
        <v>30</v>
      </c>
      <c r="I24" s="132">
        <v>3</v>
      </c>
      <c r="J24" s="132">
        <v>3</v>
      </c>
    </row>
    <row r="25" spans="2:10" ht="42" customHeight="1" thickBot="1" x14ac:dyDescent="0.35">
      <c r="B25" s="322" t="s">
        <v>188</v>
      </c>
      <c r="C25" s="586" t="s">
        <v>407</v>
      </c>
      <c r="D25" s="186" t="s">
        <v>214</v>
      </c>
      <c r="E25" s="99" t="s">
        <v>24</v>
      </c>
      <c r="F25" s="108" t="s">
        <v>24</v>
      </c>
      <c r="G25" s="206" t="s">
        <v>25</v>
      </c>
      <c r="H25" s="206" t="s">
        <v>27</v>
      </c>
      <c r="I25" s="132">
        <v>0</v>
      </c>
      <c r="J25" s="134">
        <v>0</v>
      </c>
    </row>
    <row r="26" spans="2:10" ht="42" customHeight="1" thickBot="1" x14ac:dyDescent="0.35">
      <c r="B26" s="323" t="s">
        <v>189</v>
      </c>
      <c r="C26" s="586"/>
      <c r="D26" s="199" t="s">
        <v>215</v>
      </c>
      <c r="E26" s="101" t="s">
        <v>24</v>
      </c>
      <c r="F26" s="110" t="s">
        <v>24</v>
      </c>
      <c r="G26" s="208" t="s">
        <v>25</v>
      </c>
      <c r="H26" s="208" t="s">
        <v>27</v>
      </c>
      <c r="I26" s="132">
        <v>0</v>
      </c>
      <c r="J26" s="136">
        <v>0</v>
      </c>
    </row>
    <row r="27" spans="2:10" ht="42" customHeight="1" thickBot="1" x14ac:dyDescent="0.35">
      <c r="B27" s="318" t="s">
        <v>193</v>
      </c>
      <c r="C27" s="570" t="s">
        <v>407</v>
      </c>
      <c r="D27" s="113" t="s">
        <v>216</v>
      </c>
      <c r="E27" s="219" t="s">
        <v>24</v>
      </c>
      <c r="F27" s="117" t="s">
        <v>24</v>
      </c>
      <c r="G27" s="116" t="s">
        <v>25</v>
      </c>
      <c r="H27" s="116" t="s">
        <v>27</v>
      </c>
      <c r="I27" s="132">
        <v>0</v>
      </c>
      <c r="J27" s="137">
        <v>0</v>
      </c>
    </row>
    <row r="28" spans="2:10" ht="48.6" customHeight="1" thickBot="1" x14ac:dyDescent="0.35">
      <c r="B28" s="319" t="s">
        <v>194</v>
      </c>
      <c r="C28" s="571"/>
      <c r="D28" s="200" t="s">
        <v>217</v>
      </c>
      <c r="E28" s="111" t="s">
        <v>24</v>
      </c>
      <c r="F28" s="118" t="s">
        <v>24</v>
      </c>
      <c r="G28" s="115" t="s">
        <v>25</v>
      </c>
      <c r="H28" s="115" t="s">
        <v>27</v>
      </c>
      <c r="I28" s="132">
        <v>0</v>
      </c>
      <c r="J28" s="138">
        <v>0</v>
      </c>
    </row>
    <row r="29" spans="2:10" ht="42" customHeight="1" thickBot="1" x14ac:dyDescent="0.35">
      <c r="B29" s="320" t="s">
        <v>190</v>
      </c>
      <c r="C29" s="211" t="s">
        <v>407</v>
      </c>
      <c r="D29" s="199" t="s">
        <v>218</v>
      </c>
      <c r="E29" s="103" t="s">
        <v>24</v>
      </c>
      <c r="F29" s="211" t="s">
        <v>24</v>
      </c>
      <c r="G29" s="201" t="s">
        <v>25</v>
      </c>
      <c r="H29" s="201" t="s">
        <v>27</v>
      </c>
      <c r="I29" s="132">
        <v>0</v>
      </c>
      <c r="J29" s="133">
        <v>0</v>
      </c>
    </row>
    <row r="30" spans="2:10" ht="42" customHeight="1" thickBot="1" x14ac:dyDescent="0.35">
      <c r="B30" s="107" t="s">
        <v>191</v>
      </c>
      <c r="C30" s="106" t="s">
        <v>407</v>
      </c>
      <c r="D30" s="185" t="s">
        <v>219</v>
      </c>
      <c r="E30" s="102" t="s">
        <v>24</v>
      </c>
      <c r="F30" s="106" t="s">
        <v>24</v>
      </c>
      <c r="G30" s="107" t="s">
        <v>25</v>
      </c>
      <c r="H30" s="107" t="s">
        <v>27</v>
      </c>
      <c r="I30" s="132">
        <v>0</v>
      </c>
      <c r="J30" s="335">
        <v>0</v>
      </c>
    </row>
    <row r="31" spans="2:10" ht="42" customHeight="1" thickBot="1" x14ac:dyDescent="0.35">
      <c r="B31" s="320" t="s">
        <v>192</v>
      </c>
      <c r="C31" s="211" t="s">
        <v>407</v>
      </c>
      <c r="D31" s="199" t="s">
        <v>220</v>
      </c>
      <c r="E31" s="103" t="s">
        <v>24</v>
      </c>
      <c r="F31" s="211" t="s">
        <v>24</v>
      </c>
      <c r="G31" s="201" t="s">
        <v>29</v>
      </c>
      <c r="H31" s="201" t="s">
        <v>27</v>
      </c>
      <c r="I31" s="132">
        <v>0</v>
      </c>
      <c r="J31" s="133">
        <v>0</v>
      </c>
    </row>
    <row r="32" spans="2:10" ht="42" customHeight="1" thickBot="1" x14ac:dyDescent="0.35">
      <c r="B32" s="608" t="s">
        <v>195</v>
      </c>
      <c r="C32" s="570" t="s">
        <v>407</v>
      </c>
      <c r="D32" s="605" t="s">
        <v>221</v>
      </c>
      <c r="E32" s="219" t="s">
        <v>39</v>
      </c>
      <c r="F32" s="117" t="s">
        <v>221</v>
      </c>
      <c r="G32" s="333" t="s">
        <v>25</v>
      </c>
      <c r="H32" s="333" t="s">
        <v>33</v>
      </c>
      <c r="I32" s="335">
        <v>0</v>
      </c>
      <c r="J32" s="137">
        <v>0</v>
      </c>
    </row>
    <row r="33" spans="2:12" ht="42" customHeight="1" thickBot="1" x14ac:dyDescent="0.35">
      <c r="B33" s="609"/>
      <c r="C33" s="586"/>
      <c r="D33" s="606"/>
      <c r="E33" s="100" t="s">
        <v>54</v>
      </c>
      <c r="F33" s="109" t="s">
        <v>223</v>
      </c>
      <c r="G33" s="332" t="s">
        <v>25</v>
      </c>
      <c r="H33" s="332" t="s">
        <v>33</v>
      </c>
      <c r="I33" s="132">
        <v>0</v>
      </c>
      <c r="J33" s="135">
        <v>0</v>
      </c>
    </row>
    <row r="34" spans="2:12" ht="42" customHeight="1" thickBot="1" x14ac:dyDescent="0.35">
      <c r="B34" s="610"/>
      <c r="C34" s="571"/>
      <c r="D34" s="607"/>
      <c r="E34" s="111" t="s">
        <v>55</v>
      </c>
      <c r="F34" s="118" t="s">
        <v>224</v>
      </c>
      <c r="G34" s="334" t="s">
        <v>25</v>
      </c>
      <c r="H34" s="334" t="s">
        <v>33</v>
      </c>
      <c r="I34" s="132">
        <v>0</v>
      </c>
      <c r="J34" s="138">
        <v>0</v>
      </c>
    </row>
    <row r="35" spans="2:12" ht="42" customHeight="1" thickBot="1" x14ac:dyDescent="0.35">
      <c r="B35" s="331" t="s">
        <v>196</v>
      </c>
      <c r="C35" s="570" t="s">
        <v>407</v>
      </c>
      <c r="D35" s="185" t="s">
        <v>222</v>
      </c>
      <c r="E35" s="102" t="s">
        <v>24</v>
      </c>
      <c r="F35" s="106" t="s">
        <v>24</v>
      </c>
      <c r="G35" s="107" t="s">
        <v>29</v>
      </c>
      <c r="H35" s="107" t="s">
        <v>32</v>
      </c>
      <c r="I35" s="132">
        <v>0</v>
      </c>
      <c r="J35" s="335">
        <v>0</v>
      </c>
    </row>
    <row r="36" spans="2:12" ht="42" customHeight="1" thickBot="1" x14ac:dyDescent="0.35">
      <c r="B36" s="107" t="s">
        <v>341</v>
      </c>
      <c r="C36" s="571"/>
      <c r="D36" s="200" t="s">
        <v>342</v>
      </c>
      <c r="E36" s="112" t="s">
        <v>24</v>
      </c>
      <c r="F36" s="212" t="s">
        <v>24</v>
      </c>
      <c r="G36" s="202" t="s">
        <v>29</v>
      </c>
      <c r="H36" s="202" t="s">
        <v>32</v>
      </c>
      <c r="I36" s="132">
        <v>0</v>
      </c>
      <c r="J36" s="132">
        <v>0</v>
      </c>
    </row>
    <row r="37" spans="2:12" s="337" customFormat="1" ht="42" customHeight="1" thickBot="1" x14ac:dyDescent="0.35">
      <c r="B37" s="336" t="s">
        <v>497</v>
      </c>
      <c r="C37" s="339" t="s">
        <v>407</v>
      </c>
      <c r="D37" s="352" t="s">
        <v>498</v>
      </c>
      <c r="E37" s="353" t="s">
        <v>24</v>
      </c>
      <c r="F37" s="338" t="s">
        <v>24</v>
      </c>
      <c r="G37" s="354" t="s">
        <v>25</v>
      </c>
      <c r="H37" s="355" t="s">
        <v>27</v>
      </c>
      <c r="I37" s="184">
        <v>0</v>
      </c>
      <c r="J37" s="132">
        <v>0</v>
      </c>
    </row>
    <row r="38" spans="2:12" ht="18.600000000000001" thickBot="1" x14ac:dyDescent="0.35"/>
    <row r="39" spans="2:12" ht="26.4" customHeight="1" x14ac:dyDescent="0.3">
      <c r="B39" s="590" t="s">
        <v>185</v>
      </c>
      <c r="C39" s="591"/>
      <c r="D39" s="591"/>
      <c r="E39" s="591"/>
      <c r="F39" s="591"/>
      <c r="G39" s="591"/>
      <c r="H39" s="591"/>
      <c r="I39" s="591"/>
      <c r="J39" s="592"/>
    </row>
    <row r="40" spans="2:12" ht="26.4" customHeight="1" thickBot="1" x14ac:dyDescent="0.35">
      <c r="B40" s="593" t="s">
        <v>234</v>
      </c>
      <c r="C40" s="594"/>
      <c r="D40" s="594"/>
      <c r="E40" s="594"/>
      <c r="F40" s="594"/>
      <c r="G40" s="594"/>
      <c r="H40" s="594"/>
      <c r="I40" s="594"/>
      <c r="J40" s="595"/>
    </row>
    <row r="41" spans="2:12" ht="26.4" customHeight="1" thickBot="1" x14ac:dyDescent="0.35">
      <c r="B41" s="596" t="s">
        <v>235</v>
      </c>
      <c r="C41" s="597"/>
      <c r="D41" s="597"/>
      <c r="E41" s="597"/>
      <c r="F41" s="597"/>
      <c r="G41" s="597"/>
      <c r="H41" s="597"/>
      <c r="I41" s="597"/>
      <c r="J41" s="598"/>
    </row>
    <row r="42" spans="2:12" s="94" customFormat="1" ht="40.799999999999997" customHeight="1" thickBot="1" x14ac:dyDescent="0.35">
      <c r="B42" s="601" t="s">
        <v>34</v>
      </c>
      <c r="C42" s="651" t="s">
        <v>347</v>
      </c>
      <c r="D42" s="653" t="s">
        <v>14</v>
      </c>
      <c r="E42" s="627" t="s">
        <v>23</v>
      </c>
      <c r="F42" s="629" t="s">
        <v>14</v>
      </c>
      <c r="G42" s="631" t="s">
        <v>35</v>
      </c>
      <c r="H42" s="631" t="s">
        <v>15</v>
      </c>
      <c r="I42" s="650" t="s">
        <v>36</v>
      </c>
      <c r="J42" s="643"/>
    </row>
    <row r="43" spans="2:12" s="94" customFormat="1" ht="26.4" customHeight="1" thickBot="1" x14ac:dyDescent="0.35">
      <c r="B43" s="602"/>
      <c r="C43" s="652"/>
      <c r="D43" s="654"/>
      <c r="E43" s="628"/>
      <c r="F43" s="630"/>
      <c r="G43" s="632"/>
      <c r="H43" s="568"/>
      <c r="I43" s="139" t="s">
        <v>20</v>
      </c>
      <c r="J43" s="366" t="s">
        <v>21</v>
      </c>
    </row>
    <row r="44" spans="2:12" ht="26.4" customHeight="1" thickBot="1" x14ac:dyDescent="0.35">
      <c r="B44" s="113" t="s">
        <v>225</v>
      </c>
      <c r="C44" s="605" t="s">
        <v>401</v>
      </c>
      <c r="D44" s="124" t="s">
        <v>236</v>
      </c>
      <c r="E44" s="113" t="s">
        <v>24</v>
      </c>
      <c r="F44" s="124" t="s">
        <v>24</v>
      </c>
      <c r="G44" s="113" t="s">
        <v>25</v>
      </c>
      <c r="H44" s="124" t="s">
        <v>27</v>
      </c>
      <c r="I44" s="142">
        <v>12</v>
      </c>
      <c r="J44" s="137">
        <v>12</v>
      </c>
    </row>
    <row r="45" spans="2:12" ht="26.4" customHeight="1" x14ac:dyDescent="0.3">
      <c r="B45" s="186" t="s">
        <v>226</v>
      </c>
      <c r="C45" s="606"/>
      <c r="D45" s="187" t="s">
        <v>237</v>
      </c>
      <c r="E45" s="114" t="s">
        <v>24</v>
      </c>
      <c r="F45" s="188" t="s">
        <v>24</v>
      </c>
      <c r="G45" s="114" t="s">
        <v>29</v>
      </c>
      <c r="H45" s="188" t="s">
        <v>31</v>
      </c>
      <c r="I45" s="142">
        <v>67</v>
      </c>
      <c r="J45" s="135">
        <v>77</v>
      </c>
    </row>
    <row r="46" spans="2:12" ht="26.4" customHeight="1" thickBot="1" x14ac:dyDescent="0.35">
      <c r="B46" s="316" t="s">
        <v>343</v>
      </c>
      <c r="C46" s="607"/>
      <c r="D46" s="210" t="s">
        <v>238</v>
      </c>
      <c r="E46" s="115" t="s">
        <v>24</v>
      </c>
      <c r="F46" s="118" t="s">
        <v>24</v>
      </c>
      <c r="G46" s="115" t="s">
        <v>29</v>
      </c>
      <c r="H46" s="118" t="s">
        <v>32</v>
      </c>
      <c r="I46" s="140" t="s">
        <v>10</v>
      </c>
      <c r="J46" s="138">
        <v>0</v>
      </c>
    </row>
    <row r="47" spans="2:12" ht="26.4" customHeight="1" x14ac:dyDescent="0.3">
      <c r="B47" s="580" t="s">
        <v>227</v>
      </c>
      <c r="C47" s="606" t="s">
        <v>401</v>
      </c>
      <c r="D47" s="581" t="s">
        <v>244</v>
      </c>
      <c r="E47" s="206" t="s">
        <v>39</v>
      </c>
      <c r="F47" s="108" t="s">
        <v>244</v>
      </c>
      <c r="G47" s="206" t="s">
        <v>25</v>
      </c>
      <c r="H47" s="108" t="s">
        <v>27</v>
      </c>
      <c r="I47" s="370">
        <f>I50</f>
        <v>42</v>
      </c>
      <c r="J47" s="370">
        <f>J50</f>
        <v>38</v>
      </c>
      <c r="L47" s="326"/>
    </row>
    <row r="48" spans="2:12" ht="26.4" customHeight="1" x14ac:dyDescent="0.3">
      <c r="B48" s="580"/>
      <c r="C48" s="606"/>
      <c r="D48" s="581"/>
      <c r="E48" s="207" t="s">
        <v>50</v>
      </c>
      <c r="F48" s="109" t="s">
        <v>245</v>
      </c>
      <c r="G48" s="207" t="s">
        <v>25</v>
      </c>
      <c r="H48" s="109" t="s">
        <v>27</v>
      </c>
      <c r="I48" s="141">
        <v>0</v>
      </c>
      <c r="J48" s="135">
        <v>0</v>
      </c>
    </row>
    <row r="49" spans="2:12" ht="26.4" customHeight="1" x14ac:dyDescent="0.3">
      <c r="B49" s="580"/>
      <c r="C49" s="606"/>
      <c r="D49" s="581"/>
      <c r="E49" s="207" t="s">
        <v>51</v>
      </c>
      <c r="F49" s="109" t="s">
        <v>246</v>
      </c>
      <c r="G49" s="207" t="s">
        <v>25</v>
      </c>
      <c r="H49" s="109" t="s">
        <v>27</v>
      </c>
      <c r="I49" s="141">
        <v>0</v>
      </c>
      <c r="J49" s="135">
        <v>0</v>
      </c>
    </row>
    <row r="50" spans="2:12" ht="26.4" customHeight="1" thickBot="1" x14ac:dyDescent="0.35">
      <c r="B50" s="580"/>
      <c r="C50" s="606"/>
      <c r="D50" s="581"/>
      <c r="E50" s="208" t="s">
        <v>348</v>
      </c>
      <c r="F50" s="110" t="s">
        <v>247</v>
      </c>
      <c r="G50" s="208" t="s">
        <v>25</v>
      </c>
      <c r="H50" s="110" t="s">
        <v>27</v>
      </c>
      <c r="I50" s="370">
        <v>42</v>
      </c>
      <c r="J50" s="134">
        <v>38</v>
      </c>
      <c r="L50" s="326"/>
    </row>
    <row r="51" spans="2:12" ht="26.4" customHeight="1" x14ac:dyDescent="0.3">
      <c r="B51" s="659" t="s">
        <v>228</v>
      </c>
      <c r="C51" s="608" t="s">
        <v>407</v>
      </c>
      <c r="D51" s="579" t="s">
        <v>248</v>
      </c>
      <c r="E51" s="116" t="s">
        <v>39</v>
      </c>
      <c r="F51" s="117" t="s">
        <v>248</v>
      </c>
      <c r="G51" s="116" t="s">
        <v>25</v>
      </c>
      <c r="H51" s="117" t="s">
        <v>27</v>
      </c>
      <c r="I51" s="142">
        <v>0</v>
      </c>
      <c r="J51" s="137">
        <v>0</v>
      </c>
    </row>
    <row r="52" spans="2:12" ht="26.4" customHeight="1" x14ac:dyDescent="0.3">
      <c r="B52" s="660"/>
      <c r="C52" s="609"/>
      <c r="D52" s="581"/>
      <c r="E52" s="207" t="s">
        <v>50</v>
      </c>
      <c r="F52" s="109" t="s">
        <v>249</v>
      </c>
      <c r="G52" s="207" t="s">
        <v>25</v>
      </c>
      <c r="H52" s="109" t="s">
        <v>27</v>
      </c>
      <c r="I52" s="141">
        <v>0</v>
      </c>
      <c r="J52" s="135">
        <v>0</v>
      </c>
    </row>
    <row r="53" spans="2:12" ht="26.4" customHeight="1" x14ac:dyDescent="0.3">
      <c r="B53" s="660"/>
      <c r="C53" s="609"/>
      <c r="D53" s="581"/>
      <c r="E53" s="207" t="s">
        <v>51</v>
      </c>
      <c r="F53" s="109" t="s">
        <v>250</v>
      </c>
      <c r="G53" s="207" t="s">
        <v>25</v>
      </c>
      <c r="H53" s="109" t="s">
        <v>27</v>
      </c>
      <c r="I53" s="141">
        <v>0</v>
      </c>
      <c r="J53" s="141">
        <v>0</v>
      </c>
    </row>
    <row r="54" spans="2:12" ht="26.4" customHeight="1" thickBot="1" x14ac:dyDescent="0.35">
      <c r="B54" s="640"/>
      <c r="C54" s="610"/>
      <c r="D54" s="583"/>
      <c r="E54" s="115" t="s">
        <v>348</v>
      </c>
      <c r="F54" s="118" t="s">
        <v>251</v>
      </c>
      <c r="G54" s="115" t="s">
        <v>25</v>
      </c>
      <c r="H54" s="118" t="s">
        <v>27</v>
      </c>
      <c r="I54" s="140">
        <v>0</v>
      </c>
      <c r="J54" s="140">
        <v>0</v>
      </c>
    </row>
    <row r="55" spans="2:12" ht="26.4" customHeight="1" x14ac:dyDescent="0.3">
      <c r="B55" s="220" t="s">
        <v>229</v>
      </c>
      <c r="C55" s="608" t="s">
        <v>407</v>
      </c>
      <c r="D55" s="124" t="s">
        <v>252</v>
      </c>
      <c r="E55" s="116" t="s">
        <v>24</v>
      </c>
      <c r="F55" s="117" t="s">
        <v>24</v>
      </c>
      <c r="G55" s="116" t="s">
        <v>25</v>
      </c>
      <c r="H55" s="117" t="s">
        <v>27</v>
      </c>
      <c r="I55" s="142">
        <v>0</v>
      </c>
      <c r="J55" s="142">
        <v>0</v>
      </c>
    </row>
    <row r="56" spans="2:12" ht="31.8" thickBot="1" x14ac:dyDescent="0.35">
      <c r="B56" s="317" t="s">
        <v>230</v>
      </c>
      <c r="C56" s="610"/>
      <c r="D56" s="210" t="s">
        <v>253</v>
      </c>
      <c r="E56" s="115" t="s">
        <v>24</v>
      </c>
      <c r="F56" s="118" t="s">
        <v>24</v>
      </c>
      <c r="G56" s="115" t="s">
        <v>29</v>
      </c>
      <c r="H56" s="118" t="s">
        <v>32</v>
      </c>
      <c r="I56" s="140">
        <v>0</v>
      </c>
      <c r="J56" s="140">
        <v>0</v>
      </c>
    </row>
    <row r="57" spans="2:12" ht="26.4" customHeight="1" x14ac:dyDescent="0.3">
      <c r="B57" s="659" t="s">
        <v>231</v>
      </c>
      <c r="C57" s="608" t="s">
        <v>407</v>
      </c>
      <c r="D57" s="579" t="s">
        <v>254</v>
      </c>
      <c r="E57" s="116" t="s">
        <v>39</v>
      </c>
      <c r="F57" s="117" t="s">
        <v>254</v>
      </c>
      <c r="G57" s="116" t="s">
        <v>25</v>
      </c>
      <c r="H57" s="117" t="s">
        <v>33</v>
      </c>
      <c r="I57" s="142">
        <v>0</v>
      </c>
      <c r="J57" s="142">
        <v>0</v>
      </c>
    </row>
    <row r="58" spans="2:12" ht="26.4" customHeight="1" x14ac:dyDescent="0.3">
      <c r="B58" s="660"/>
      <c r="C58" s="609"/>
      <c r="D58" s="581"/>
      <c r="E58" s="207" t="s">
        <v>52</v>
      </c>
      <c r="F58" s="109" t="s">
        <v>260</v>
      </c>
      <c r="G58" s="207" t="s">
        <v>25</v>
      </c>
      <c r="H58" s="109" t="s">
        <v>33</v>
      </c>
      <c r="I58" s="141">
        <v>0</v>
      </c>
      <c r="J58" s="141">
        <v>0</v>
      </c>
    </row>
    <row r="59" spans="2:12" ht="26.4" customHeight="1" thickBot="1" x14ac:dyDescent="0.35">
      <c r="B59" s="640"/>
      <c r="C59" s="610"/>
      <c r="D59" s="583"/>
      <c r="E59" s="115" t="s">
        <v>53</v>
      </c>
      <c r="F59" s="118" t="s">
        <v>261</v>
      </c>
      <c r="G59" s="115" t="s">
        <v>25</v>
      </c>
      <c r="H59" s="118" t="s">
        <v>33</v>
      </c>
      <c r="I59" s="140">
        <v>0</v>
      </c>
      <c r="J59" s="140">
        <v>0</v>
      </c>
    </row>
    <row r="60" spans="2:12" ht="39" customHeight="1" thickBot="1" x14ac:dyDescent="0.35">
      <c r="B60" s="321" t="s">
        <v>232</v>
      </c>
      <c r="C60" s="199" t="s">
        <v>401</v>
      </c>
      <c r="D60" s="205" t="s">
        <v>255</v>
      </c>
      <c r="E60" s="201" t="s">
        <v>24</v>
      </c>
      <c r="F60" s="211" t="s">
        <v>24</v>
      </c>
      <c r="G60" s="199" t="s">
        <v>25</v>
      </c>
      <c r="H60" s="205" t="s">
        <v>27</v>
      </c>
      <c r="I60" s="371">
        <v>5</v>
      </c>
      <c r="J60" s="371">
        <v>5</v>
      </c>
    </row>
    <row r="61" spans="2:12" ht="42" customHeight="1" thickBot="1" x14ac:dyDescent="0.35">
      <c r="B61" s="324" t="s">
        <v>344</v>
      </c>
      <c r="C61" s="185" t="s">
        <v>401</v>
      </c>
      <c r="D61" s="209" t="s">
        <v>256</v>
      </c>
      <c r="E61" s="107" t="s">
        <v>24</v>
      </c>
      <c r="F61" s="106" t="s">
        <v>24</v>
      </c>
      <c r="G61" s="185" t="s">
        <v>25</v>
      </c>
      <c r="H61" s="209" t="s">
        <v>27</v>
      </c>
      <c r="I61" s="184">
        <v>21</v>
      </c>
      <c r="J61" s="184">
        <v>21</v>
      </c>
    </row>
    <row r="62" spans="2:12" ht="47.4" thickBot="1" x14ac:dyDescent="0.35">
      <c r="B62" s="321" t="s">
        <v>345</v>
      </c>
      <c r="C62" s="199" t="s">
        <v>401</v>
      </c>
      <c r="D62" s="205" t="s">
        <v>257</v>
      </c>
      <c r="E62" s="201" t="s">
        <v>24</v>
      </c>
      <c r="F62" s="211" t="s">
        <v>24</v>
      </c>
      <c r="G62" s="199" t="s">
        <v>25</v>
      </c>
      <c r="H62" s="205" t="s">
        <v>27</v>
      </c>
      <c r="I62" s="371">
        <v>38</v>
      </c>
      <c r="J62" s="371">
        <v>38</v>
      </c>
    </row>
    <row r="63" spans="2:12" ht="26.4" customHeight="1" thickBot="1" x14ac:dyDescent="0.35">
      <c r="B63" s="324" t="s">
        <v>298</v>
      </c>
      <c r="C63" s="185" t="s">
        <v>401</v>
      </c>
      <c r="D63" s="265" t="s">
        <v>258</v>
      </c>
      <c r="E63" s="107" t="s">
        <v>24</v>
      </c>
      <c r="F63" s="106" t="s">
        <v>24</v>
      </c>
      <c r="G63" s="185" t="s">
        <v>25</v>
      </c>
      <c r="H63" s="209" t="s">
        <v>27</v>
      </c>
      <c r="I63" s="184">
        <v>6</v>
      </c>
      <c r="J63" s="184">
        <v>6</v>
      </c>
    </row>
    <row r="64" spans="2:12" ht="26.4" customHeight="1" thickBot="1" x14ac:dyDescent="0.35">
      <c r="B64" s="325" t="s">
        <v>233</v>
      </c>
      <c r="C64" s="200" t="s">
        <v>401</v>
      </c>
      <c r="D64" s="210" t="s">
        <v>259</v>
      </c>
      <c r="E64" s="200" t="s">
        <v>24</v>
      </c>
      <c r="F64" s="210" t="s">
        <v>24</v>
      </c>
      <c r="G64" s="200" t="s">
        <v>25</v>
      </c>
      <c r="H64" s="210" t="s">
        <v>27</v>
      </c>
      <c r="I64" s="372">
        <v>37</v>
      </c>
      <c r="J64" s="372">
        <v>35</v>
      </c>
    </row>
    <row r="65" spans="2:10" ht="18.600000000000001" thickBot="1" x14ac:dyDescent="0.35"/>
    <row r="66" spans="2:10" ht="32.4" customHeight="1" thickBot="1" x14ac:dyDescent="0.35">
      <c r="B66" s="587" t="s">
        <v>235</v>
      </c>
      <c r="C66" s="588"/>
      <c r="D66" s="588"/>
      <c r="E66" s="588"/>
      <c r="F66" s="588"/>
      <c r="G66" s="588"/>
      <c r="H66" s="588"/>
      <c r="I66" s="588"/>
      <c r="J66" s="589"/>
    </row>
    <row r="67" spans="2:10" ht="37.799999999999997" customHeight="1" thickBot="1" x14ac:dyDescent="0.35">
      <c r="B67" s="661" t="s">
        <v>34</v>
      </c>
      <c r="C67" s="584" t="s">
        <v>347</v>
      </c>
      <c r="D67" s="663" t="s">
        <v>14</v>
      </c>
      <c r="E67" s="665" t="s">
        <v>23</v>
      </c>
      <c r="F67" s="648" t="s">
        <v>14</v>
      </c>
      <c r="G67" s="576" t="s">
        <v>35</v>
      </c>
      <c r="H67" s="631" t="s">
        <v>15</v>
      </c>
      <c r="I67" s="619" t="s">
        <v>36</v>
      </c>
      <c r="J67" s="620"/>
    </row>
    <row r="68" spans="2:10" ht="24" customHeight="1" thickBot="1" x14ac:dyDescent="0.35">
      <c r="B68" s="662"/>
      <c r="C68" s="585"/>
      <c r="D68" s="664"/>
      <c r="E68" s="666"/>
      <c r="F68" s="649"/>
      <c r="G68" s="568"/>
      <c r="H68" s="632"/>
      <c r="I68" s="139" t="s">
        <v>20</v>
      </c>
      <c r="J68" s="139" t="s">
        <v>21</v>
      </c>
    </row>
    <row r="69" spans="2:10" ht="24" customHeight="1" thickBot="1" x14ac:dyDescent="0.35">
      <c r="B69" s="617" t="s">
        <v>58</v>
      </c>
      <c r="C69" s="570" t="s">
        <v>407</v>
      </c>
      <c r="D69" s="605" t="s">
        <v>262</v>
      </c>
      <c r="E69" s="237" t="s">
        <v>39</v>
      </c>
      <c r="F69" s="238" t="s">
        <v>262</v>
      </c>
      <c r="G69" s="239" t="s">
        <v>25</v>
      </c>
      <c r="H69" s="238" t="s">
        <v>27</v>
      </c>
      <c r="I69" s="232">
        <v>0</v>
      </c>
      <c r="J69" s="232">
        <v>0</v>
      </c>
    </row>
    <row r="70" spans="2:10" ht="24" customHeight="1" thickBot="1" x14ac:dyDescent="0.35">
      <c r="B70" s="612"/>
      <c r="C70" s="586"/>
      <c r="D70" s="606"/>
      <c r="E70" s="109" t="s">
        <v>56</v>
      </c>
      <c r="F70" s="207" t="s">
        <v>266</v>
      </c>
      <c r="G70" s="119" t="s">
        <v>25</v>
      </c>
      <c r="H70" s="207" t="s">
        <v>27</v>
      </c>
      <c r="I70" s="142">
        <v>0</v>
      </c>
      <c r="J70" s="141">
        <v>0</v>
      </c>
    </row>
    <row r="71" spans="2:10" ht="24" customHeight="1" thickBot="1" x14ac:dyDescent="0.35">
      <c r="B71" s="618"/>
      <c r="C71" s="571"/>
      <c r="D71" s="607"/>
      <c r="E71" s="118" t="s">
        <v>57</v>
      </c>
      <c r="F71" s="115" t="s">
        <v>267</v>
      </c>
      <c r="G71" s="121" t="s">
        <v>25</v>
      </c>
      <c r="H71" s="115" t="s">
        <v>27</v>
      </c>
      <c r="I71" s="142">
        <v>0</v>
      </c>
      <c r="J71" s="140">
        <v>0</v>
      </c>
    </row>
    <row r="72" spans="2:10" ht="24" customHeight="1" thickBot="1" x14ac:dyDescent="0.35">
      <c r="B72" s="611" t="s">
        <v>59</v>
      </c>
      <c r="C72" s="586" t="s">
        <v>407</v>
      </c>
      <c r="D72" s="606" t="s">
        <v>263</v>
      </c>
      <c r="E72" s="233" t="s">
        <v>39</v>
      </c>
      <c r="F72" s="234" t="s">
        <v>263</v>
      </c>
      <c r="G72" s="235" t="s">
        <v>25</v>
      </c>
      <c r="H72" s="234" t="s">
        <v>27</v>
      </c>
      <c r="I72" s="232">
        <v>0</v>
      </c>
      <c r="J72" s="236">
        <v>0</v>
      </c>
    </row>
    <row r="73" spans="2:10" ht="24" customHeight="1" thickBot="1" x14ac:dyDescent="0.35">
      <c r="B73" s="612"/>
      <c r="C73" s="586"/>
      <c r="D73" s="606"/>
      <c r="E73" s="109" t="s">
        <v>56</v>
      </c>
      <c r="F73" s="207" t="s">
        <v>268</v>
      </c>
      <c r="G73" s="119" t="s">
        <v>25</v>
      </c>
      <c r="H73" s="207" t="s">
        <v>27</v>
      </c>
      <c r="I73" s="142">
        <v>0</v>
      </c>
      <c r="J73" s="141">
        <v>0</v>
      </c>
    </row>
    <row r="74" spans="2:10" ht="24" customHeight="1" thickBot="1" x14ac:dyDescent="0.35">
      <c r="B74" s="613"/>
      <c r="C74" s="586"/>
      <c r="D74" s="606"/>
      <c r="E74" s="110" t="s">
        <v>57</v>
      </c>
      <c r="F74" s="208" t="s">
        <v>269</v>
      </c>
      <c r="G74" s="120" t="s">
        <v>25</v>
      </c>
      <c r="H74" s="208" t="s">
        <v>27</v>
      </c>
      <c r="I74" s="142">
        <v>0</v>
      </c>
      <c r="J74" s="143">
        <v>0</v>
      </c>
    </row>
    <row r="75" spans="2:10" ht="24" customHeight="1" thickBot="1" x14ac:dyDescent="0.35">
      <c r="B75" s="614" t="s">
        <v>60</v>
      </c>
      <c r="C75" s="579" t="s">
        <v>401</v>
      </c>
      <c r="D75" s="605" t="s">
        <v>264</v>
      </c>
      <c r="E75" s="230" t="s">
        <v>39</v>
      </c>
      <c r="F75" s="231" t="s">
        <v>264</v>
      </c>
      <c r="G75" s="230" t="s">
        <v>29</v>
      </c>
      <c r="H75" s="231" t="s">
        <v>27</v>
      </c>
      <c r="I75" s="232">
        <v>1</v>
      </c>
      <c r="J75" s="232">
        <v>1</v>
      </c>
    </row>
    <row r="76" spans="2:10" ht="24" customHeight="1" thickBot="1" x14ac:dyDescent="0.35">
      <c r="B76" s="615"/>
      <c r="C76" s="581"/>
      <c r="D76" s="606"/>
      <c r="E76" s="119" t="s">
        <v>62</v>
      </c>
      <c r="F76" s="207" t="s">
        <v>270</v>
      </c>
      <c r="G76" s="119" t="s">
        <v>29</v>
      </c>
      <c r="H76" s="207" t="s">
        <v>27</v>
      </c>
      <c r="I76" s="142">
        <v>1</v>
      </c>
      <c r="J76" s="141">
        <v>1</v>
      </c>
    </row>
    <row r="77" spans="2:10" ht="24" customHeight="1" thickBot="1" x14ac:dyDescent="0.35">
      <c r="B77" s="615"/>
      <c r="C77" s="581"/>
      <c r="D77" s="606"/>
      <c r="E77" s="119" t="s">
        <v>63</v>
      </c>
      <c r="F77" s="207" t="s">
        <v>271</v>
      </c>
      <c r="G77" s="119" t="s">
        <v>29</v>
      </c>
      <c r="H77" s="207" t="s">
        <v>27</v>
      </c>
      <c r="I77" s="142">
        <v>1</v>
      </c>
      <c r="J77" s="141">
        <v>1</v>
      </c>
    </row>
    <row r="78" spans="2:10" ht="24" customHeight="1" thickBot="1" x14ac:dyDescent="0.35">
      <c r="B78" s="615"/>
      <c r="C78" s="581"/>
      <c r="D78" s="606"/>
      <c r="E78" s="119" t="s">
        <v>64</v>
      </c>
      <c r="F78" s="207" t="s">
        <v>272</v>
      </c>
      <c r="G78" s="119" t="s">
        <v>29</v>
      </c>
      <c r="H78" s="207" t="s">
        <v>27</v>
      </c>
      <c r="I78" s="142">
        <v>1</v>
      </c>
      <c r="J78" s="141">
        <v>1</v>
      </c>
    </row>
    <row r="79" spans="2:10" ht="24" customHeight="1" thickBot="1" x14ac:dyDescent="0.35">
      <c r="B79" s="615"/>
      <c r="C79" s="581"/>
      <c r="D79" s="606"/>
      <c r="E79" s="119" t="s">
        <v>65</v>
      </c>
      <c r="F79" s="207" t="s">
        <v>273</v>
      </c>
      <c r="G79" s="119" t="s">
        <v>29</v>
      </c>
      <c r="H79" s="207" t="s">
        <v>27</v>
      </c>
      <c r="I79" s="142">
        <v>1</v>
      </c>
      <c r="J79" s="141">
        <v>1</v>
      </c>
    </row>
    <row r="80" spans="2:10" ht="24" customHeight="1" thickBot="1" x14ac:dyDescent="0.35">
      <c r="B80" s="616"/>
      <c r="C80" s="583"/>
      <c r="D80" s="607"/>
      <c r="E80" s="121" t="s">
        <v>66</v>
      </c>
      <c r="F80" s="115" t="s">
        <v>274</v>
      </c>
      <c r="G80" s="121" t="s">
        <v>29</v>
      </c>
      <c r="H80" s="115" t="s">
        <v>27</v>
      </c>
      <c r="I80" s="184">
        <v>1</v>
      </c>
      <c r="J80" s="140">
        <v>1</v>
      </c>
    </row>
    <row r="81" spans="2:10" ht="24" customHeight="1" thickBot="1" x14ac:dyDescent="0.35">
      <c r="B81" s="617" t="s">
        <v>61</v>
      </c>
      <c r="C81" s="570" t="s">
        <v>407</v>
      </c>
      <c r="D81" s="605" t="s">
        <v>265</v>
      </c>
      <c r="E81" s="233" t="s">
        <v>39</v>
      </c>
      <c r="F81" s="234" t="s">
        <v>265</v>
      </c>
      <c r="G81" s="235" t="s">
        <v>29</v>
      </c>
      <c r="H81" s="234" t="s">
        <v>27</v>
      </c>
      <c r="I81" s="236">
        <v>0</v>
      </c>
      <c r="J81" s="236">
        <v>0</v>
      </c>
    </row>
    <row r="82" spans="2:10" ht="24" customHeight="1" thickBot="1" x14ac:dyDescent="0.35">
      <c r="B82" s="612"/>
      <c r="C82" s="586"/>
      <c r="D82" s="606"/>
      <c r="E82" s="109" t="s">
        <v>67</v>
      </c>
      <c r="F82" s="207" t="s">
        <v>275</v>
      </c>
      <c r="G82" s="119" t="s">
        <v>29</v>
      </c>
      <c r="H82" s="207" t="s">
        <v>27</v>
      </c>
      <c r="I82" s="142">
        <v>0</v>
      </c>
      <c r="J82" s="141">
        <v>0</v>
      </c>
    </row>
    <row r="83" spans="2:10" ht="24" customHeight="1" thickBot="1" x14ac:dyDescent="0.35">
      <c r="B83" s="612"/>
      <c r="C83" s="586"/>
      <c r="D83" s="606"/>
      <c r="E83" s="109" t="s">
        <v>43</v>
      </c>
      <c r="F83" s="207" t="s">
        <v>276</v>
      </c>
      <c r="G83" s="119" t="s">
        <v>29</v>
      </c>
      <c r="H83" s="207" t="s">
        <v>27</v>
      </c>
      <c r="I83" s="142">
        <v>0</v>
      </c>
      <c r="J83" s="141">
        <v>0</v>
      </c>
    </row>
    <row r="84" spans="2:10" ht="24" customHeight="1" thickBot="1" x14ac:dyDescent="0.35">
      <c r="B84" s="612"/>
      <c r="C84" s="586"/>
      <c r="D84" s="606"/>
      <c r="E84" s="109" t="s">
        <v>44</v>
      </c>
      <c r="F84" s="207" t="s">
        <v>277</v>
      </c>
      <c r="G84" s="119" t="s">
        <v>29</v>
      </c>
      <c r="H84" s="207" t="s">
        <v>27</v>
      </c>
      <c r="I84" s="142">
        <v>0</v>
      </c>
      <c r="J84" s="141">
        <v>0</v>
      </c>
    </row>
    <row r="85" spans="2:10" ht="24" customHeight="1" thickBot="1" x14ac:dyDescent="0.35">
      <c r="B85" s="612"/>
      <c r="C85" s="586"/>
      <c r="D85" s="606"/>
      <c r="E85" s="109" t="s">
        <v>45</v>
      </c>
      <c r="F85" s="207" t="s">
        <v>278</v>
      </c>
      <c r="G85" s="119" t="s">
        <v>29</v>
      </c>
      <c r="H85" s="207" t="s">
        <v>27</v>
      </c>
      <c r="I85" s="142">
        <v>0</v>
      </c>
      <c r="J85" s="141">
        <v>0</v>
      </c>
    </row>
    <row r="86" spans="2:10" ht="24" customHeight="1" thickBot="1" x14ac:dyDescent="0.35">
      <c r="B86" s="612"/>
      <c r="C86" s="586"/>
      <c r="D86" s="606"/>
      <c r="E86" s="109" t="s">
        <v>68</v>
      </c>
      <c r="F86" s="207" t="s">
        <v>279</v>
      </c>
      <c r="G86" s="119" t="s">
        <v>29</v>
      </c>
      <c r="H86" s="207" t="s">
        <v>27</v>
      </c>
      <c r="I86" s="142">
        <v>0</v>
      </c>
      <c r="J86" s="141">
        <v>0</v>
      </c>
    </row>
    <row r="87" spans="2:10" ht="24" customHeight="1" thickBot="1" x14ac:dyDescent="0.35">
      <c r="B87" s="612"/>
      <c r="C87" s="586"/>
      <c r="D87" s="606"/>
      <c r="E87" s="109" t="s">
        <v>69</v>
      </c>
      <c r="F87" s="207" t="s">
        <v>280</v>
      </c>
      <c r="G87" s="119" t="s">
        <v>29</v>
      </c>
      <c r="H87" s="356" t="s">
        <v>27</v>
      </c>
      <c r="I87" s="142">
        <v>0</v>
      </c>
      <c r="J87" s="141">
        <v>0</v>
      </c>
    </row>
    <row r="88" spans="2:10" ht="24" customHeight="1" thickBot="1" x14ac:dyDescent="0.35">
      <c r="B88" s="612"/>
      <c r="C88" s="586"/>
      <c r="D88" s="606"/>
      <c r="E88" s="109" t="s">
        <v>47</v>
      </c>
      <c r="F88" s="207" t="s">
        <v>281</v>
      </c>
      <c r="G88" s="119" t="s">
        <v>29</v>
      </c>
      <c r="H88" s="207" t="s">
        <v>27</v>
      </c>
      <c r="I88" s="142">
        <v>0</v>
      </c>
      <c r="J88" s="141">
        <v>0</v>
      </c>
    </row>
    <row r="89" spans="2:10" ht="24" customHeight="1" thickBot="1" x14ac:dyDescent="0.35">
      <c r="B89" s="612"/>
      <c r="C89" s="586"/>
      <c r="D89" s="606"/>
      <c r="E89" s="109" t="s">
        <v>70</v>
      </c>
      <c r="F89" s="207" t="s">
        <v>282</v>
      </c>
      <c r="G89" s="119" t="s">
        <v>29</v>
      </c>
      <c r="H89" s="207" t="s">
        <v>27</v>
      </c>
      <c r="I89" s="142">
        <v>0</v>
      </c>
      <c r="J89" s="141">
        <v>0</v>
      </c>
    </row>
    <row r="90" spans="2:10" ht="24" customHeight="1" thickBot="1" x14ac:dyDescent="0.35">
      <c r="B90" s="612"/>
      <c r="C90" s="586"/>
      <c r="D90" s="606"/>
      <c r="E90" s="109" t="s">
        <v>71</v>
      </c>
      <c r="F90" s="207" t="s">
        <v>283</v>
      </c>
      <c r="G90" s="119" t="s">
        <v>29</v>
      </c>
      <c r="H90" s="207" t="s">
        <v>27</v>
      </c>
      <c r="I90" s="142">
        <v>0</v>
      </c>
      <c r="J90" s="141">
        <v>0</v>
      </c>
    </row>
    <row r="91" spans="2:10" ht="24" customHeight="1" thickBot="1" x14ac:dyDescent="0.35">
      <c r="B91" s="612"/>
      <c r="C91" s="586"/>
      <c r="D91" s="606"/>
      <c r="E91" s="109" t="s">
        <v>72</v>
      </c>
      <c r="F91" s="207" t="s">
        <v>284</v>
      </c>
      <c r="G91" s="119" t="s">
        <v>29</v>
      </c>
      <c r="H91" s="207" t="s">
        <v>27</v>
      </c>
      <c r="I91" s="142">
        <v>0</v>
      </c>
      <c r="J91" s="141">
        <v>0</v>
      </c>
    </row>
    <row r="92" spans="2:10" ht="24" customHeight="1" thickBot="1" x14ac:dyDescent="0.35">
      <c r="B92" s="612"/>
      <c r="C92" s="586"/>
      <c r="D92" s="606"/>
      <c r="E92" s="109" t="s">
        <v>73</v>
      </c>
      <c r="F92" s="207" t="s">
        <v>285</v>
      </c>
      <c r="G92" s="119" t="s">
        <v>29</v>
      </c>
      <c r="H92" s="207" t="s">
        <v>27</v>
      </c>
      <c r="I92" s="142">
        <v>0</v>
      </c>
      <c r="J92" s="141">
        <v>0</v>
      </c>
    </row>
    <row r="93" spans="2:10" ht="24" customHeight="1" thickBot="1" x14ac:dyDescent="0.35">
      <c r="B93" s="612"/>
      <c r="C93" s="586"/>
      <c r="D93" s="606"/>
      <c r="E93" s="109" t="s">
        <v>74</v>
      </c>
      <c r="F93" s="207" t="s">
        <v>286</v>
      </c>
      <c r="G93" s="119" t="s">
        <v>29</v>
      </c>
      <c r="H93" s="207" t="s">
        <v>27</v>
      </c>
      <c r="I93" s="142">
        <v>0</v>
      </c>
      <c r="J93" s="141">
        <v>0</v>
      </c>
    </row>
    <row r="94" spans="2:10" ht="24" customHeight="1" thickBot="1" x14ac:dyDescent="0.35">
      <c r="B94" s="618"/>
      <c r="C94" s="571"/>
      <c r="D94" s="607"/>
      <c r="E94" s="118" t="s">
        <v>75</v>
      </c>
      <c r="F94" s="115" t="s">
        <v>287</v>
      </c>
      <c r="G94" s="121" t="s">
        <v>29</v>
      </c>
      <c r="H94" s="115" t="s">
        <v>27</v>
      </c>
      <c r="I94" s="184">
        <v>0</v>
      </c>
      <c r="J94" s="140">
        <v>0</v>
      </c>
    </row>
    <row r="95" spans="2:10" ht="18.600000000000001" thickBot="1" x14ac:dyDescent="0.35"/>
    <row r="96" spans="2:10" ht="37.200000000000003" customHeight="1" thickBot="1" x14ac:dyDescent="0.35">
      <c r="B96" s="587" t="s">
        <v>239</v>
      </c>
      <c r="C96" s="588"/>
      <c r="D96" s="588"/>
      <c r="E96" s="588"/>
      <c r="F96" s="588"/>
      <c r="G96" s="588"/>
      <c r="H96" s="588"/>
      <c r="I96" s="588"/>
      <c r="J96" s="589"/>
    </row>
    <row r="97" spans="2:10" ht="28.8" customHeight="1" x14ac:dyDescent="0.3">
      <c r="B97" s="572" t="s">
        <v>34</v>
      </c>
      <c r="C97" s="573"/>
      <c r="D97" s="603" t="s">
        <v>14</v>
      </c>
      <c r="E97" s="573" t="s">
        <v>23</v>
      </c>
      <c r="F97" s="603" t="s">
        <v>14</v>
      </c>
      <c r="G97" s="573" t="s">
        <v>35</v>
      </c>
      <c r="H97" s="603" t="s">
        <v>15</v>
      </c>
      <c r="I97" s="644" t="s">
        <v>363</v>
      </c>
      <c r="J97" s="645"/>
    </row>
    <row r="98" spans="2:10" ht="19.2" customHeight="1" thickBot="1" x14ac:dyDescent="0.35">
      <c r="B98" s="574"/>
      <c r="C98" s="575"/>
      <c r="D98" s="604"/>
      <c r="E98" s="575"/>
      <c r="F98" s="604"/>
      <c r="G98" s="575"/>
      <c r="H98" s="604"/>
      <c r="I98" s="646"/>
      <c r="J98" s="647"/>
    </row>
    <row r="99" spans="2:10" ht="28.8" customHeight="1" thickBot="1" x14ac:dyDescent="0.35">
      <c r="B99" s="576" t="s">
        <v>37</v>
      </c>
      <c r="C99" s="577"/>
      <c r="D99" s="203" t="s">
        <v>288</v>
      </c>
      <c r="E99" s="122" t="s">
        <v>24</v>
      </c>
      <c r="F99" s="123" t="s">
        <v>24</v>
      </c>
      <c r="G99" s="122" t="s">
        <v>25</v>
      </c>
      <c r="H99" s="123" t="s">
        <v>26</v>
      </c>
      <c r="I99" s="619">
        <f>304+45</f>
        <v>349</v>
      </c>
      <c r="J99" s="620"/>
    </row>
    <row r="100" spans="2:10" ht="25.2" customHeight="1" thickBot="1" x14ac:dyDescent="0.35">
      <c r="B100" s="578" t="s">
        <v>38</v>
      </c>
      <c r="C100" s="579"/>
      <c r="D100" s="605" t="s">
        <v>289</v>
      </c>
      <c r="E100" s="240" t="s">
        <v>39</v>
      </c>
      <c r="F100" s="229" t="s">
        <v>289</v>
      </c>
      <c r="G100" s="240" t="s">
        <v>25</v>
      </c>
      <c r="H100" s="229" t="s">
        <v>27</v>
      </c>
      <c r="I100" s="625">
        <f>438+26+65</f>
        <v>529</v>
      </c>
      <c r="J100" s="626"/>
    </row>
    <row r="101" spans="2:10" ht="25.2" customHeight="1" thickBot="1" x14ac:dyDescent="0.35">
      <c r="B101" s="580"/>
      <c r="C101" s="581"/>
      <c r="D101" s="606"/>
      <c r="E101" s="109" t="s">
        <v>40</v>
      </c>
      <c r="F101" s="207" t="s">
        <v>293</v>
      </c>
      <c r="G101" s="109" t="s">
        <v>25</v>
      </c>
      <c r="H101" s="207" t="s">
        <v>28</v>
      </c>
      <c r="I101" s="621">
        <f>351+22+4+55</f>
        <v>432</v>
      </c>
      <c r="J101" s="622"/>
    </row>
    <row r="102" spans="2:10" ht="25.2" customHeight="1" thickBot="1" x14ac:dyDescent="0.35">
      <c r="B102" s="580"/>
      <c r="C102" s="581"/>
      <c r="D102" s="606"/>
      <c r="E102" s="109" t="s">
        <v>41</v>
      </c>
      <c r="F102" s="207" t="s">
        <v>294</v>
      </c>
      <c r="G102" s="109" t="s">
        <v>25</v>
      </c>
      <c r="H102" s="207" t="s">
        <v>28</v>
      </c>
      <c r="I102" s="621">
        <f>87+4+1+5</f>
        <v>97</v>
      </c>
      <c r="J102" s="622"/>
    </row>
    <row r="103" spans="2:10" ht="25.2" customHeight="1" thickBot="1" x14ac:dyDescent="0.35">
      <c r="B103" s="580"/>
      <c r="C103" s="581"/>
      <c r="D103" s="606"/>
      <c r="E103" s="109" t="s">
        <v>296</v>
      </c>
      <c r="F103" s="207" t="s">
        <v>295</v>
      </c>
      <c r="G103" s="109" t="s">
        <v>25</v>
      </c>
      <c r="H103" s="207" t="s">
        <v>28</v>
      </c>
      <c r="I103" s="621">
        <v>202</v>
      </c>
      <c r="J103" s="622"/>
    </row>
    <row r="104" spans="2:10" ht="25.2" customHeight="1" thickBot="1" x14ac:dyDescent="0.35">
      <c r="B104" s="582"/>
      <c r="C104" s="583"/>
      <c r="D104" s="607"/>
      <c r="E104" s="118" t="s">
        <v>349</v>
      </c>
      <c r="F104" s="115" t="s">
        <v>297</v>
      </c>
      <c r="G104" s="118" t="s">
        <v>29</v>
      </c>
      <c r="H104" s="115" t="s">
        <v>27</v>
      </c>
      <c r="I104" s="621">
        <f>108+18+6</f>
        <v>132</v>
      </c>
      <c r="J104" s="622"/>
    </row>
    <row r="105" spans="2:10" ht="28.8" customHeight="1" thickBot="1" x14ac:dyDescent="0.35">
      <c r="B105" s="599" t="s">
        <v>352</v>
      </c>
      <c r="C105" s="600"/>
      <c r="D105" s="221" t="s">
        <v>290</v>
      </c>
      <c r="E105" s="125" t="s">
        <v>24</v>
      </c>
      <c r="F105" s="126" t="s">
        <v>24</v>
      </c>
      <c r="G105" s="125" t="s">
        <v>25</v>
      </c>
      <c r="H105" s="126" t="s">
        <v>27</v>
      </c>
      <c r="I105" s="619">
        <f>83+7+7</f>
        <v>97</v>
      </c>
      <c r="J105" s="620"/>
    </row>
    <row r="106" spans="2:10" ht="32.4" customHeight="1" thickBot="1" x14ac:dyDescent="0.35">
      <c r="B106" s="566" t="s">
        <v>241</v>
      </c>
      <c r="C106" s="567"/>
      <c r="D106" s="185" t="s">
        <v>291</v>
      </c>
      <c r="E106" s="106" t="s">
        <v>24</v>
      </c>
      <c r="F106" s="107" t="s">
        <v>24</v>
      </c>
      <c r="G106" s="106" t="s">
        <v>25</v>
      </c>
      <c r="H106" s="107" t="s">
        <v>28</v>
      </c>
      <c r="I106" s="623">
        <v>2</v>
      </c>
      <c r="J106" s="624"/>
    </row>
    <row r="107" spans="2:10" ht="28.8" customHeight="1" thickBot="1" x14ac:dyDescent="0.35">
      <c r="B107" s="568" t="s">
        <v>240</v>
      </c>
      <c r="C107" s="569"/>
      <c r="D107" s="204" t="s">
        <v>292</v>
      </c>
      <c r="E107" s="127" t="s">
        <v>24</v>
      </c>
      <c r="F107" s="128" t="s">
        <v>24</v>
      </c>
      <c r="G107" s="127" t="s">
        <v>29</v>
      </c>
      <c r="H107" s="128" t="s">
        <v>27</v>
      </c>
      <c r="I107" s="642">
        <f>59125+2551</f>
        <v>61676</v>
      </c>
      <c r="J107" s="643"/>
    </row>
    <row r="108" spans="2:10" ht="18.600000000000001" customHeight="1" thickBot="1" x14ac:dyDescent="0.35">
      <c r="B108" s="129"/>
      <c r="C108" s="129"/>
      <c r="D108" s="222"/>
      <c r="E108" s="129"/>
      <c r="F108" s="129"/>
      <c r="G108" s="129"/>
      <c r="H108" s="129"/>
      <c r="I108" s="284"/>
      <c r="J108" s="284"/>
    </row>
    <row r="109" spans="2:10" ht="24.6" customHeight="1" thickBot="1" x14ac:dyDescent="0.35">
      <c r="B109" s="576" t="s">
        <v>184</v>
      </c>
      <c r="C109" s="577"/>
      <c r="D109" s="577"/>
      <c r="E109" s="576" t="s">
        <v>39</v>
      </c>
      <c r="F109" s="577"/>
      <c r="G109" s="636"/>
      <c r="H109" s="203" t="s">
        <v>27</v>
      </c>
      <c r="I109" s="619">
        <f>185+10+18+9+11+7</f>
        <v>240</v>
      </c>
      <c r="J109" s="620"/>
    </row>
    <row r="110" spans="2:10" ht="24.6" customHeight="1" thickBot="1" x14ac:dyDescent="0.35">
      <c r="B110" s="599"/>
      <c r="C110" s="600"/>
      <c r="D110" s="600"/>
      <c r="E110" s="637" t="s">
        <v>242</v>
      </c>
      <c r="F110" s="638" t="s">
        <v>24</v>
      </c>
      <c r="G110" s="639" t="s">
        <v>24</v>
      </c>
      <c r="H110" s="107" t="s">
        <v>27</v>
      </c>
      <c r="I110" s="623">
        <f>185+10+18+9+11+7</f>
        <v>240</v>
      </c>
      <c r="J110" s="624"/>
    </row>
    <row r="111" spans="2:10" ht="24.6" customHeight="1" thickBot="1" x14ac:dyDescent="0.35">
      <c r="B111" s="568"/>
      <c r="C111" s="569"/>
      <c r="D111" s="569"/>
      <c r="E111" s="640" t="s">
        <v>243</v>
      </c>
      <c r="F111" s="571" t="s">
        <v>24</v>
      </c>
      <c r="G111" s="641" t="s">
        <v>24</v>
      </c>
      <c r="H111" s="202" t="s">
        <v>27</v>
      </c>
      <c r="I111" s="634">
        <f>184+10+18+9+11+7</f>
        <v>239</v>
      </c>
      <c r="J111" s="635"/>
    </row>
    <row r="112" spans="2:10" x14ac:dyDescent="0.3">
      <c r="I112" s="284"/>
      <c r="J112" s="284"/>
    </row>
    <row r="113" spans="2:10" ht="8.4" customHeight="1" x14ac:dyDescent="0.3">
      <c r="B113" s="94"/>
      <c r="C113" s="94"/>
      <c r="D113" s="93"/>
      <c r="I113" s="284"/>
      <c r="J113" s="284"/>
    </row>
    <row r="114" spans="2:10" s="1" customFormat="1" ht="86.4" customHeight="1" x14ac:dyDescent="0.3">
      <c r="B114" s="633" t="s">
        <v>364</v>
      </c>
      <c r="C114" s="633"/>
      <c r="D114" s="633"/>
      <c r="E114" s="633"/>
      <c r="F114" s="633"/>
      <c r="G114" s="633"/>
      <c r="H114" s="633"/>
      <c r="I114" s="633"/>
      <c r="J114" s="633"/>
    </row>
    <row r="115" spans="2:10" s="1" customFormat="1" ht="55.8" customHeight="1" x14ac:dyDescent="0.3">
      <c r="B115" s="633" t="s">
        <v>346</v>
      </c>
      <c r="C115" s="633"/>
      <c r="D115" s="633"/>
      <c r="E115" s="633"/>
      <c r="F115" s="633"/>
      <c r="G115" s="633"/>
      <c r="H115" s="633"/>
      <c r="I115" s="633"/>
      <c r="J115" s="633"/>
    </row>
    <row r="116" spans="2:10" x14ac:dyDescent="0.3">
      <c r="B116" s="94"/>
      <c r="C116" s="94"/>
      <c r="D116" s="93"/>
    </row>
    <row r="117" spans="2:10" x14ac:dyDescent="0.3">
      <c r="B117" s="94"/>
      <c r="C117" s="94"/>
      <c r="D117" s="93"/>
    </row>
    <row r="118" spans="2:10" x14ac:dyDescent="0.3">
      <c r="B118" s="94"/>
      <c r="C118" s="94"/>
      <c r="D118" s="93"/>
    </row>
  </sheetData>
  <mergeCells count="100">
    <mergeCell ref="B4:J4"/>
    <mergeCell ref="B7:B13"/>
    <mergeCell ref="D7:D13"/>
    <mergeCell ref="E97:E98"/>
    <mergeCell ref="F97:F98"/>
    <mergeCell ref="D72:D74"/>
    <mergeCell ref="D75:D80"/>
    <mergeCell ref="D81:D94"/>
    <mergeCell ref="B15:B21"/>
    <mergeCell ref="G67:G68"/>
    <mergeCell ref="B57:B59"/>
    <mergeCell ref="D57:D59"/>
    <mergeCell ref="B69:B71"/>
    <mergeCell ref="B22:B24"/>
    <mergeCell ref="D22:D24"/>
    <mergeCell ref="B32:B34"/>
    <mergeCell ref="I5:J5"/>
    <mergeCell ref="D5:D6"/>
    <mergeCell ref="B51:B54"/>
    <mergeCell ref="D51:D54"/>
    <mergeCell ref="B67:B68"/>
    <mergeCell ref="D67:D68"/>
    <mergeCell ref="E67:E68"/>
    <mergeCell ref="B5:B6"/>
    <mergeCell ref="E5:E6"/>
    <mergeCell ref="F5:F6"/>
    <mergeCell ref="G5:G6"/>
    <mergeCell ref="H5:H6"/>
    <mergeCell ref="C5:C6"/>
    <mergeCell ref="D15:D21"/>
    <mergeCell ref="D32:D34"/>
    <mergeCell ref="C27:C28"/>
    <mergeCell ref="C32:C34"/>
    <mergeCell ref="D69:D71"/>
    <mergeCell ref="C57:C59"/>
    <mergeCell ref="C42:C43"/>
    <mergeCell ref="C44:C46"/>
    <mergeCell ref="C47:C50"/>
    <mergeCell ref="D42:D43"/>
    <mergeCell ref="H67:H68"/>
    <mergeCell ref="I67:J67"/>
    <mergeCell ref="F67:F68"/>
    <mergeCell ref="H42:H43"/>
    <mergeCell ref="I42:J42"/>
    <mergeCell ref="E42:E43"/>
    <mergeCell ref="F42:F43"/>
    <mergeCell ref="G42:G43"/>
    <mergeCell ref="B115:J115"/>
    <mergeCell ref="I111:J111"/>
    <mergeCell ref="I109:J109"/>
    <mergeCell ref="I110:J110"/>
    <mergeCell ref="B109:D111"/>
    <mergeCell ref="E109:G109"/>
    <mergeCell ref="E110:G110"/>
    <mergeCell ref="E111:G111"/>
    <mergeCell ref="B114:J114"/>
    <mergeCell ref="I107:J107"/>
    <mergeCell ref="G97:G98"/>
    <mergeCell ref="H97:H98"/>
    <mergeCell ref="I97:J98"/>
    <mergeCell ref="I99:J99"/>
    <mergeCell ref="I104:J104"/>
    <mergeCell ref="I105:J105"/>
    <mergeCell ref="I106:J106"/>
    <mergeCell ref="I100:J100"/>
    <mergeCell ref="I101:J101"/>
    <mergeCell ref="I102:J102"/>
    <mergeCell ref="I103:J103"/>
    <mergeCell ref="C7:C13"/>
    <mergeCell ref="C15:C21"/>
    <mergeCell ref="C22:C24"/>
    <mergeCell ref="C25:C26"/>
    <mergeCell ref="B105:C105"/>
    <mergeCell ref="B47:B50"/>
    <mergeCell ref="B42:B43"/>
    <mergeCell ref="B96:J96"/>
    <mergeCell ref="D97:D98"/>
    <mergeCell ref="D100:D104"/>
    <mergeCell ref="C51:C54"/>
    <mergeCell ref="C55:C56"/>
    <mergeCell ref="B72:B74"/>
    <mergeCell ref="B75:B80"/>
    <mergeCell ref="B81:B94"/>
    <mergeCell ref="D47:D50"/>
    <mergeCell ref="C2:J2"/>
    <mergeCell ref="B106:C106"/>
    <mergeCell ref="B107:C107"/>
    <mergeCell ref="C35:C36"/>
    <mergeCell ref="B97:C98"/>
    <mergeCell ref="B99:C99"/>
    <mergeCell ref="B100:C104"/>
    <mergeCell ref="C67:C68"/>
    <mergeCell ref="C69:C71"/>
    <mergeCell ref="C72:C74"/>
    <mergeCell ref="C75:C80"/>
    <mergeCell ref="C81:C94"/>
    <mergeCell ref="B66:J66"/>
    <mergeCell ref="B39:J39"/>
    <mergeCell ref="B40:J40"/>
    <mergeCell ref="B41:J41"/>
  </mergeCells>
  <pageMargins left="0.70866141732283472" right="0.70866141732283472" top="0.74803149606299213" bottom="0.74803149606299213" header="0.31496062992125984" footer="0.31496062992125984"/>
  <pageSetup paperSize="9" scale="51" fitToHeight="0" orientation="landscape" r:id="rId1"/>
  <rowBreaks count="3" manualBreakCount="3">
    <brk id="24" max="10" man="1"/>
    <brk id="50" max="10" man="1"/>
    <brk id="80"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5"/>
  <sheetViews>
    <sheetView view="pageBreakPreview" zoomScaleNormal="100" zoomScaleSheetLayoutView="100" workbookViewId="0">
      <selection activeCell="G6" sqref="G6"/>
    </sheetView>
  </sheetViews>
  <sheetFormatPr defaultRowHeight="16.5" customHeight="1" x14ac:dyDescent="0.3"/>
  <cols>
    <col min="1" max="1" width="3" customWidth="1"/>
    <col min="2" max="2" width="13.6640625" style="1" customWidth="1"/>
    <col min="3" max="4" width="12.44140625" customWidth="1"/>
    <col min="5" max="5" width="7.33203125" customWidth="1"/>
    <col min="6" max="6" width="4.88671875" customWidth="1"/>
    <col min="7" max="7" width="10.44140625" customWidth="1"/>
    <col min="8" max="8" width="9.88671875" customWidth="1"/>
    <col min="9" max="9" width="6.44140625" customWidth="1"/>
    <col min="10" max="10" width="11.77734375" style="48" customWidth="1"/>
    <col min="11" max="15" width="8.88671875" customWidth="1"/>
    <col min="16" max="16" width="8.88671875" style="36" customWidth="1"/>
    <col min="17" max="18" width="8.88671875" customWidth="1"/>
    <col min="19" max="19" width="12.88671875" customWidth="1"/>
    <col min="20" max="20" width="11.6640625" customWidth="1"/>
    <col min="21" max="21" width="4.5546875" customWidth="1"/>
  </cols>
  <sheetData>
    <row r="1" spans="1:20" ht="16.5" customHeight="1" x14ac:dyDescent="0.3">
      <c r="B1" s="155"/>
      <c r="C1" s="26"/>
      <c r="D1" s="26"/>
      <c r="E1" s="26"/>
      <c r="F1" s="26"/>
      <c r="G1" s="26"/>
      <c r="H1" s="26"/>
      <c r="I1" s="26"/>
      <c r="J1" s="156"/>
      <c r="K1" s="26"/>
      <c r="L1" s="26"/>
      <c r="M1" s="26"/>
      <c r="N1" s="26"/>
      <c r="O1" s="26"/>
      <c r="P1" s="50"/>
      <c r="Q1" s="26"/>
      <c r="R1" s="26"/>
      <c r="S1" s="26"/>
      <c r="T1" s="26"/>
    </row>
    <row r="2" spans="1:20" s="61" customFormat="1" ht="28.5" customHeight="1" x14ac:dyDescent="0.3">
      <c r="B2" s="63" t="s">
        <v>163</v>
      </c>
      <c r="C2" s="73" t="s">
        <v>165</v>
      </c>
      <c r="D2" s="74"/>
      <c r="E2" s="74"/>
      <c r="F2" s="74"/>
      <c r="G2" s="74"/>
      <c r="H2" s="74"/>
      <c r="I2" s="74"/>
      <c r="J2" s="157"/>
      <c r="K2" s="74"/>
      <c r="L2" s="74"/>
      <c r="M2" s="74"/>
      <c r="N2" s="74"/>
      <c r="O2" s="74"/>
      <c r="P2" s="158"/>
      <c r="Q2" s="74"/>
      <c r="R2" s="74"/>
      <c r="S2" s="74"/>
      <c r="T2" s="159"/>
    </row>
    <row r="3" spans="1:20" ht="16.5" customHeight="1" x14ac:dyDescent="0.3">
      <c r="B3" s="50"/>
      <c r="C3" s="160"/>
      <c r="D3" s="161"/>
      <c r="E3" s="161"/>
      <c r="F3" s="161"/>
      <c r="G3" s="161"/>
      <c r="H3" s="161"/>
      <c r="I3" s="161"/>
      <c r="J3" s="161"/>
      <c r="K3" s="161"/>
      <c r="L3" s="161"/>
      <c r="M3" s="161"/>
      <c r="N3" s="161"/>
      <c r="O3" s="161"/>
      <c r="P3" s="162"/>
      <c r="Q3" s="161"/>
      <c r="R3" s="161"/>
      <c r="S3" s="161"/>
      <c r="T3" s="161"/>
    </row>
    <row r="4" spans="1:20" ht="16.5" customHeight="1" x14ac:dyDescent="0.3">
      <c r="A4" s="53"/>
      <c r="B4" s="677" t="s">
        <v>170</v>
      </c>
      <c r="C4" s="677"/>
      <c r="D4" s="677"/>
      <c r="E4" s="677"/>
      <c r="F4" s="161"/>
      <c r="G4" s="689" t="s">
        <v>511</v>
      </c>
      <c r="H4" s="690"/>
      <c r="I4" s="161"/>
      <c r="J4" s="161"/>
      <c r="K4" s="163" t="s">
        <v>171</v>
      </c>
      <c r="L4" s="161"/>
      <c r="M4" s="161"/>
      <c r="N4" s="161"/>
      <c r="O4" s="161"/>
      <c r="P4" s="162"/>
      <c r="Q4" s="161"/>
      <c r="R4" s="161"/>
      <c r="S4" s="161"/>
      <c r="T4" s="161"/>
    </row>
    <row r="5" spans="1:20" ht="16.5" customHeight="1" x14ac:dyDescent="0.3">
      <c r="B5" s="71"/>
      <c r="C5" s="71"/>
      <c r="D5" s="71"/>
      <c r="E5" s="71"/>
      <c r="F5" s="161"/>
      <c r="G5" s="161"/>
      <c r="H5" s="161"/>
      <c r="I5" s="161"/>
      <c r="J5" s="161"/>
      <c r="K5" s="683" t="s">
        <v>172</v>
      </c>
      <c r="L5" s="683"/>
      <c r="M5" s="683"/>
      <c r="N5" s="683"/>
      <c r="O5" s="683"/>
      <c r="P5" s="164" t="s">
        <v>414</v>
      </c>
      <c r="Q5" s="26"/>
      <c r="R5" s="161"/>
      <c r="S5" s="161"/>
      <c r="T5" s="161"/>
    </row>
    <row r="6" spans="1:20" ht="16.5" customHeight="1" x14ac:dyDescent="0.3">
      <c r="B6" s="155"/>
      <c r="C6" s="26"/>
      <c r="D6" s="26"/>
      <c r="E6" s="26"/>
      <c r="F6" s="26"/>
      <c r="G6" s="26"/>
      <c r="H6" s="26"/>
      <c r="I6" s="26"/>
      <c r="J6" s="161"/>
      <c r="K6" s="683" t="s">
        <v>174</v>
      </c>
      <c r="L6" s="683"/>
      <c r="M6" s="683"/>
      <c r="N6" s="683"/>
      <c r="O6" s="683"/>
      <c r="P6" s="164" t="s">
        <v>414</v>
      </c>
      <c r="Q6" s="26"/>
      <c r="R6" s="161"/>
      <c r="S6" s="161"/>
      <c r="T6" s="161"/>
    </row>
    <row r="7" spans="1:20" ht="16.5" customHeight="1" x14ac:dyDescent="0.3">
      <c r="B7" s="50"/>
      <c r="C7" s="26"/>
      <c r="D7" s="26"/>
      <c r="E7" s="26"/>
      <c r="F7" s="26"/>
      <c r="G7" s="26"/>
      <c r="H7" s="26"/>
      <c r="I7" s="26"/>
      <c r="J7" s="161"/>
      <c r="K7" s="683" t="s">
        <v>175</v>
      </c>
      <c r="L7" s="683"/>
      <c r="M7" s="683"/>
      <c r="N7" s="683"/>
      <c r="O7" s="683"/>
      <c r="P7" s="164" t="s">
        <v>414</v>
      </c>
      <c r="Q7" s="26"/>
      <c r="R7" s="161"/>
      <c r="S7" s="161"/>
      <c r="T7" s="161"/>
    </row>
    <row r="8" spans="1:20" ht="16.5" customHeight="1" x14ac:dyDescent="0.3">
      <c r="B8" s="50"/>
      <c r="C8" s="26"/>
      <c r="D8" s="26"/>
      <c r="E8" s="26"/>
      <c r="F8" s="26"/>
      <c r="G8" s="26"/>
      <c r="H8" s="26"/>
      <c r="I8" s="26"/>
      <c r="J8" s="161"/>
      <c r="K8" s="683" t="s">
        <v>176</v>
      </c>
      <c r="L8" s="683"/>
      <c r="M8" s="683"/>
      <c r="N8" s="683"/>
      <c r="O8" s="683"/>
      <c r="P8" s="164"/>
      <c r="Q8" s="26"/>
      <c r="R8" s="161"/>
      <c r="S8" s="161"/>
      <c r="T8" s="161"/>
    </row>
    <row r="9" spans="1:20" ht="16.5" customHeight="1" x14ac:dyDescent="0.3">
      <c r="B9" s="50"/>
      <c r="C9" s="26"/>
      <c r="D9" s="26"/>
      <c r="E9" s="26"/>
      <c r="F9" s="26"/>
      <c r="G9" s="26"/>
      <c r="H9" s="26"/>
      <c r="I9" s="26"/>
      <c r="J9" s="161"/>
      <c r="K9" s="683" t="s">
        <v>173</v>
      </c>
      <c r="L9" s="683"/>
      <c r="M9" s="683"/>
      <c r="N9" s="683"/>
      <c r="O9" s="683"/>
      <c r="P9" s="164" t="s">
        <v>414</v>
      </c>
      <c r="Q9" s="26"/>
      <c r="R9" s="161"/>
      <c r="S9" s="161"/>
      <c r="T9" s="161"/>
    </row>
    <row r="10" spans="1:20" ht="16.5" customHeight="1" x14ac:dyDescent="0.3">
      <c r="B10" s="50"/>
      <c r="C10" s="26"/>
      <c r="D10" s="26"/>
      <c r="E10" s="26"/>
      <c r="F10" s="26"/>
      <c r="G10" s="26"/>
      <c r="H10" s="26"/>
      <c r="I10" s="26"/>
      <c r="J10" s="161"/>
      <c r="K10" s="683" t="s">
        <v>179</v>
      </c>
      <c r="L10" s="683"/>
      <c r="M10" s="683"/>
      <c r="N10" s="683"/>
      <c r="O10" s="683"/>
      <c r="P10" s="164"/>
      <c r="Q10" s="26"/>
      <c r="R10" s="161"/>
      <c r="S10" s="161"/>
      <c r="T10" s="161"/>
    </row>
    <row r="11" spans="1:20" ht="16.5" customHeight="1" x14ac:dyDescent="0.3">
      <c r="B11" s="50"/>
      <c r="C11" s="26"/>
      <c r="D11" s="26"/>
      <c r="E11" s="26"/>
      <c r="F11" s="26"/>
      <c r="G11" s="26"/>
      <c r="H11" s="26"/>
      <c r="I11" s="26"/>
      <c r="J11" s="161"/>
      <c r="K11" s="683" t="s">
        <v>180</v>
      </c>
      <c r="L11" s="683"/>
      <c r="M11" s="683"/>
      <c r="N11" s="683"/>
      <c r="O11" s="683"/>
      <c r="P11" s="164"/>
      <c r="Q11" s="26"/>
      <c r="R11" s="161"/>
      <c r="S11" s="161"/>
      <c r="T11" s="161"/>
    </row>
    <row r="12" spans="1:20" ht="16.5" customHeight="1" x14ac:dyDescent="0.3">
      <c r="B12" s="50"/>
      <c r="C12" s="26"/>
      <c r="D12" s="26"/>
      <c r="E12" s="26"/>
      <c r="F12" s="26"/>
      <c r="G12" s="26"/>
      <c r="H12" s="26"/>
      <c r="I12" s="26"/>
      <c r="J12" s="161"/>
      <c r="K12" s="683" t="s">
        <v>177</v>
      </c>
      <c r="L12" s="683"/>
      <c r="M12" s="683"/>
      <c r="N12" s="683"/>
      <c r="O12" s="683"/>
      <c r="P12" s="164"/>
      <c r="Q12" s="26"/>
      <c r="R12" s="161"/>
      <c r="S12" s="161"/>
      <c r="T12" s="161"/>
    </row>
    <row r="13" spans="1:20" ht="16.5" customHeight="1" x14ac:dyDescent="0.3">
      <c r="B13" s="50"/>
      <c r="C13" s="26"/>
      <c r="D13" s="26"/>
      <c r="E13" s="26"/>
      <c r="F13" s="26"/>
      <c r="G13" s="26"/>
      <c r="H13" s="26"/>
      <c r="I13" s="26"/>
      <c r="J13" s="161"/>
      <c r="K13" s="683" t="s">
        <v>178</v>
      </c>
      <c r="L13" s="683"/>
      <c r="M13" s="683"/>
      <c r="N13" s="683"/>
      <c r="O13" s="683"/>
      <c r="P13" s="164"/>
      <c r="Q13" s="26"/>
      <c r="R13" s="161"/>
      <c r="S13" s="161"/>
      <c r="T13" s="161"/>
    </row>
    <row r="14" spans="1:20" ht="16.5" customHeight="1" x14ac:dyDescent="0.3">
      <c r="B14" s="50"/>
      <c r="C14" s="26"/>
      <c r="D14" s="26"/>
      <c r="E14" s="26"/>
      <c r="F14" s="26"/>
      <c r="G14" s="26"/>
      <c r="H14" s="26"/>
      <c r="I14" s="26"/>
      <c r="J14" s="161"/>
      <c r="K14" s="161"/>
      <c r="L14" s="161"/>
      <c r="M14" s="161"/>
      <c r="N14" s="161"/>
      <c r="O14" s="161"/>
      <c r="P14" s="165"/>
      <c r="Q14" s="161"/>
      <c r="R14" s="161"/>
      <c r="S14" s="161"/>
      <c r="T14" s="161"/>
    </row>
    <row r="15" spans="1:20" ht="16.5" customHeight="1" x14ac:dyDescent="0.3">
      <c r="B15" s="50"/>
      <c r="C15" s="26"/>
      <c r="D15" s="26"/>
      <c r="E15" s="26"/>
      <c r="F15" s="26"/>
      <c r="G15" s="26"/>
      <c r="H15" s="26"/>
      <c r="I15" s="26"/>
      <c r="J15" s="161"/>
      <c r="K15" s="161"/>
      <c r="L15" s="161"/>
      <c r="M15" s="161"/>
      <c r="N15" s="161"/>
      <c r="O15" s="161"/>
      <c r="P15" s="162"/>
      <c r="Q15" s="161"/>
      <c r="R15" s="161"/>
      <c r="S15" s="161"/>
      <c r="T15" s="161"/>
    </row>
    <row r="16" spans="1:20" ht="16.5" customHeight="1" x14ac:dyDescent="0.3">
      <c r="B16" s="50"/>
      <c r="C16" s="160"/>
      <c r="D16" s="161"/>
      <c r="E16" s="161"/>
      <c r="F16" s="161"/>
      <c r="G16" s="161"/>
      <c r="H16" s="161"/>
      <c r="I16" s="161"/>
      <c r="J16" s="161"/>
      <c r="K16" s="161"/>
      <c r="L16" s="161"/>
      <c r="M16" s="161"/>
      <c r="N16" s="161"/>
      <c r="O16" s="161"/>
      <c r="P16" s="162"/>
      <c r="Q16" s="161"/>
      <c r="R16" s="161"/>
      <c r="S16" s="161"/>
      <c r="T16" s="161"/>
    </row>
    <row r="17" spans="2:20" ht="51" customHeight="1" x14ac:dyDescent="0.3">
      <c r="B17" s="166" t="s">
        <v>118</v>
      </c>
      <c r="C17" s="678" t="s">
        <v>117</v>
      </c>
      <c r="D17" s="678"/>
      <c r="E17" s="678"/>
      <c r="F17" s="678"/>
      <c r="G17" s="678"/>
      <c r="H17" s="678"/>
      <c r="I17" s="678"/>
      <c r="J17" s="679" t="s">
        <v>403</v>
      </c>
      <c r="K17" s="679"/>
      <c r="L17" s="679"/>
      <c r="M17" s="679"/>
      <c r="N17" s="679"/>
      <c r="O17" s="679"/>
      <c r="P17" s="679"/>
      <c r="Q17" s="679"/>
      <c r="R17" s="679"/>
      <c r="S17" s="679"/>
      <c r="T17" s="679"/>
    </row>
    <row r="18" spans="2:20" ht="10.5" customHeight="1" x14ac:dyDescent="0.3">
      <c r="B18" s="308"/>
      <c r="C18" s="51"/>
      <c r="D18" s="51"/>
      <c r="E18" s="51"/>
      <c r="F18" s="51"/>
      <c r="G18" s="51"/>
      <c r="H18" s="51"/>
      <c r="I18" s="51"/>
      <c r="J18" s="51"/>
      <c r="K18" s="51"/>
      <c r="L18" s="51"/>
      <c r="M18" s="51"/>
      <c r="N18" s="51"/>
      <c r="O18" s="51"/>
      <c r="P18" s="52"/>
      <c r="Q18" s="51"/>
      <c r="R18" s="51"/>
      <c r="S18" s="51"/>
      <c r="T18" s="51"/>
    </row>
    <row r="19" spans="2:20" ht="16.5" customHeight="1" x14ac:dyDescent="0.3">
      <c r="B19" s="308"/>
      <c r="C19" s="680" t="s">
        <v>115</v>
      </c>
      <c r="D19" s="680"/>
      <c r="E19" s="680"/>
      <c r="F19" s="680"/>
      <c r="G19" s="680"/>
      <c r="H19" s="680"/>
      <c r="I19" s="680"/>
      <c r="J19" s="680"/>
      <c r="K19" s="680"/>
      <c r="L19" s="680"/>
      <c r="M19" s="680"/>
      <c r="N19" s="680"/>
      <c r="O19" s="680"/>
      <c r="P19" s="680"/>
      <c r="Q19" s="680"/>
      <c r="R19" s="680"/>
      <c r="S19" s="680"/>
      <c r="T19" s="680"/>
    </row>
    <row r="20" spans="2:20" ht="51" customHeight="1" x14ac:dyDescent="0.3">
      <c r="B20" s="167" t="s">
        <v>119</v>
      </c>
      <c r="C20" s="681" t="s">
        <v>120</v>
      </c>
      <c r="D20" s="682"/>
      <c r="E20" s="682"/>
      <c r="F20" s="682"/>
      <c r="G20" s="682"/>
      <c r="H20" s="682"/>
      <c r="I20" s="682"/>
      <c r="J20" s="679" t="s">
        <v>420</v>
      </c>
      <c r="K20" s="679"/>
      <c r="L20" s="679"/>
      <c r="M20" s="679"/>
      <c r="N20" s="679"/>
      <c r="O20" s="679"/>
      <c r="P20" s="679"/>
      <c r="Q20" s="679"/>
      <c r="R20" s="679"/>
      <c r="S20" s="679"/>
      <c r="T20" s="679"/>
    </row>
    <row r="21" spans="2:20" ht="16.5" customHeight="1" x14ac:dyDescent="0.3">
      <c r="B21" s="308"/>
      <c r="C21" s="309"/>
      <c r="D21" s="51"/>
      <c r="E21" s="51"/>
      <c r="F21" s="51"/>
      <c r="G21" s="51"/>
      <c r="H21" s="51"/>
      <c r="I21" s="51"/>
      <c r="J21" s="51"/>
      <c r="K21" s="52"/>
      <c r="L21" s="52"/>
      <c r="M21" s="52"/>
      <c r="N21" s="52"/>
      <c r="O21" s="52"/>
      <c r="P21" s="52"/>
      <c r="Q21" s="52"/>
      <c r="R21" s="52"/>
      <c r="S21" s="52"/>
      <c r="T21" s="52"/>
    </row>
    <row r="22" spans="2:20" ht="39.75" customHeight="1" x14ac:dyDescent="0.3">
      <c r="B22" s="167" t="s">
        <v>121</v>
      </c>
      <c r="C22" s="681" t="s">
        <v>122</v>
      </c>
      <c r="D22" s="682"/>
      <c r="E22" s="682"/>
      <c r="F22" s="682"/>
      <c r="G22" s="682"/>
      <c r="H22" s="682"/>
      <c r="I22" s="682"/>
      <c r="J22" s="691" t="s">
        <v>420</v>
      </c>
      <c r="K22" s="691"/>
      <c r="L22" s="691"/>
      <c r="M22" s="691"/>
      <c r="N22" s="691"/>
      <c r="O22" s="691"/>
      <c r="P22" s="691"/>
      <c r="Q22" s="691"/>
      <c r="R22" s="691"/>
      <c r="S22" s="691"/>
      <c r="T22" s="691"/>
    </row>
    <row r="23" spans="2:20" ht="16.5" customHeight="1" x14ac:dyDescent="0.3">
      <c r="B23" s="308"/>
      <c r="C23" s="309"/>
      <c r="D23" s="51"/>
      <c r="E23" s="51"/>
      <c r="F23" s="51"/>
      <c r="G23" s="51"/>
      <c r="H23" s="51"/>
      <c r="I23" s="51"/>
      <c r="J23" s="168"/>
      <c r="K23" s="169"/>
      <c r="L23" s="169"/>
      <c r="M23" s="169"/>
      <c r="N23" s="169"/>
      <c r="O23" s="169"/>
      <c r="P23" s="169"/>
      <c r="Q23" s="169"/>
      <c r="R23" s="169"/>
      <c r="S23" s="169"/>
      <c r="T23" s="169"/>
    </row>
    <row r="24" spans="2:20" ht="43.5" customHeight="1" x14ac:dyDescent="0.3">
      <c r="B24" s="167" t="s">
        <v>123</v>
      </c>
      <c r="C24" s="681" t="s">
        <v>124</v>
      </c>
      <c r="D24" s="682"/>
      <c r="E24" s="682"/>
      <c r="F24" s="682"/>
      <c r="G24" s="682"/>
      <c r="H24" s="682"/>
      <c r="I24" s="682"/>
      <c r="J24" s="679" t="s">
        <v>420</v>
      </c>
      <c r="K24" s="679"/>
      <c r="L24" s="679"/>
      <c r="M24" s="679"/>
      <c r="N24" s="679"/>
      <c r="O24" s="679"/>
      <c r="P24" s="679"/>
      <c r="Q24" s="679"/>
      <c r="R24" s="679"/>
      <c r="S24" s="679"/>
      <c r="T24" s="679"/>
    </row>
    <row r="25" spans="2:20" ht="16.5" customHeight="1" x14ac:dyDescent="0.3">
      <c r="B25" s="155"/>
      <c r="C25" s="170"/>
      <c r="D25" s="171"/>
      <c r="E25" s="171"/>
      <c r="F25" s="171"/>
      <c r="G25" s="171"/>
      <c r="H25" s="171"/>
      <c r="I25" s="171"/>
      <c r="J25" s="172"/>
      <c r="K25" s="171"/>
      <c r="L25" s="171"/>
      <c r="M25" s="171"/>
      <c r="N25" s="171"/>
      <c r="O25" s="171"/>
      <c r="P25" s="52"/>
      <c r="Q25" s="171"/>
      <c r="R25" s="171"/>
      <c r="S25" s="171"/>
      <c r="T25" s="171"/>
    </row>
    <row r="26" spans="2:20" ht="16.5" customHeight="1" x14ac:dyDescent="0.3">
      <c r="B26" s="155"/>
      <c r="C26" s="170"/>
      <c r="D26" s="171"/>
      <c r="E26" s="171"/>
      <c r="F26" s="171"/>
      <c r="G26" s="171"/>
      <c r="H26" s="171"/>
      <c r="I26" s="171"/>
      <c r="J26" s="172"/>
      <c r="K26" s="171"/>
      <c r="L26" s="171"/>
      <c r="M26" s="171"/>
      <c r="N26" s="171"/>
      <c r="O26" s="171"/>
      <c r="P26" s="52"/>
      <c r="Q26" s="171"/>
      <c r="R26" s="171"/>
      <c r="S26" s="171"/>
      <c r="T26" s="171"/>
    </row>
    <row r="27" spans="2:20" ht="70.5" customHeight="1" x14ac:dyDescent="0.3">
      <c r="B27" s="310" t="s">
        <v>125</v>
      </c>
      <c r="C27" s="678" t="s">
        <v>353</v>
      </c>
      <c r="D27" s="678"/>
      <c r="E27" s="678"/>
      <c r="F27" s="678"/>
      <c r="G27" s="678"/>
      <c r="H27" s="678"/>
      <c r="I27" s="678"/>
      <c r="J27" s="679" t="s">
        <v>404</v>
      </c>
      <c r="K27" s="679"/>
      <c r="L27" s="679"/>
      <c r="M27" s="679"/>
      <c r="N27" s="679"/>
      <c r="O27" s="679"/>
      <c r="P27" s="679"/>
      <c r="Q27" s="679"/>
      <c r="R27" s="679"/>
      <c r="S27" s="679"/>
      <c r="T27" s="679"/>
    </row>
    <row r="28" spans="2:20" ht="10.5" customHeight="1" x14ac:dyDescent="0.3">
      <c r="B28" s="162"/>
      <c r="C28" s="51"/>
      <c r="D28" s="51"/>
      <c r="E28" s="51"/>
      <c r="F28" s="51"/>
      <c r="G28" s="51"/>
      <c r="H28" s="51"/>
      <c r="I28" s="51"/>
      <c r="J28" s="51"/>
      <c r="K28" s="51"/>
      <c r="L28" s="51"/>
      <c r="M28" s="51"/>
      <c r="N28" s="51"/>
      <c r="O28" s="51"/>
      <c r="P28" s="52"/>
      <c r="Q28" s="51"/>
      <c r="R28" s="51"/>
      <c r="S28" s="51"/>
      <c r="T28" s="51"/>
    </row>
    <row r="29" spans="2:20" ht="33.75" customHeight="1" x14ac:dyDescent="0.3">
      <c r="B29" s="162"/>
      <c r="C29" s="680" t="s">
        <v>115</v>
      </c>
      <c r="D29" s="680"/>
      <c r="E29" s="680"/>
      <c r="F29" s="680"/>
      <c r="G29" s="680"/>
      <c r="H29" s="680"/>
      <c r="I29" s="680"/>
      <c r="J29" s="680"/>
      <c r="K29" s="680"/>
      <c r="L29" s="680"/>
      <c r="M29" s="680"/>
      <c r="N29" s="680"/>
      <c r="O29" s="680"/>
      <c r="P29" s="680"/>
      <c r="Q29" s="680"/>
      <c r="R29" s="680"/>
      <c r="S29" s="680"/>
      <c r="T29" s="680"/>
    </row>
    <row r="30" spans="2:20" ht="64.5" customHeight="1" x14ac:dyDescent="0.3">
      <c r="B30" s="311" t="s">
        <v>119</v>
      </c>
      <c r="C30" s="681" t="s">
        <v>126</v>
      </c>
      <c r="D30" s="682"/>
      <c r="E30" s="682"/>
      <c r="F30" s="682"/>
      <c r="G30" s="682"/>
      <c r="H30" s="682"/>
      <c r="I30" s="682"/>
      <c r="J30" s="679" t="s">
        <v>415</v>
      </c>
      <c r="K30" s="679"/>
      <c r="L30" s="679"/>
      <c r="M30" s="679"/>
      <c r="N30" s="679"/>
      <c r="O30" s="679"/>
      <c r="P30" s="679"/>
      <c r="Q30" s="679"/>
      <c r="R30" s="679"/>
      <c r="S30" s="679"/>
      <c r="T30" s="679"/>
    </row>
    <row r="31" spans="2:20" ht="16.5" customHeight="1" x14ac:dyDescent="0.3">
      <c r="B31" s="162"/>
      <c r="C31" s="51"/>
      <c r="D31" s="51"/>
      <c r="E31" s="51"/>
      <c r="F31" s="51"/>
      <c r="G31" s="51"/>
      <c r="H31" s="51"/>
      <c r="I31" s="51"/>
      <c r="J31" s="51"/>
      <c r="K31" s="51"/>
      <c r="L31" s="51"/>
      <c r="M31" s="51"/>
      <c r="N31" s="51"/>
      <c r="O31" s="51"/>
      <c r="P31" s="52"/>
      <c r="Q31" s="51"/>
      <c r="R31" s="51"/>
      <c r="S31" s="51"/>
      <c r="T31" s="51"/>
    </row>
    <row r="32" spans="2:20" ht="61.5" customHeight="1" x14ac:dyDescent="0.3">
      <c r="B32" s="311" t="s">
        <v>121</v>
      </c>
      <c r="C32" s="681" t="s">
        <v>128</v>
      </c>
      <c r="D32" s="682"/>
      <c r="E32" s="682"/>
      <c r="F32" s="682"/>
      <c r="G32" s="682"/>
      <c r="H32" s="682"/>
      <c r="I32" s="682"/>
      <c r="J32" s="679" t="s">
        <v>458</v>
      </c>
      <c r="K32" s="679"/>
      <c r="L32" s="679"/>
      <c r="M32" s="679"/>
      <c r="N32" s="679"/>
      <c r="O32" s="679"/>
      <c r="P32" s="679"/>
      <c r="Q32" s="679"/>
      <c r="R32" s="679"/>
      <c r="S32" s="679"/>
      <c r="T32" s="679"/>
    </row>
    <row r="33" spans="2:20" ht="16.5" customHeight="1" x14ac:dyDescent="0.3">
      <c r="B33" s="162"/>
      <c r="C33" s="51"/>
      <c r="D33" s="51"/>
      <c r="E33" s="51"/>
      <c r="F33" s="51"/>
      <c r="G33" s="51"/>
      <c r="H33" s="51"/>
      <c r="I33" s="51"/>
      <c r="J33" s="51"/>
      <c r="K33" s="52"/>
      <c r="L33" s="52"/>
      <c r="M33" s="52"/>
      <c r="N33" s="52"/>
      <c r="O33" s="52"/>
      <c r="P33" s="52"/>
      <c r="Q33" s="52"/>
      <c r="R33" s="52"/>
      <c r="S33" s="52"/>
      <c r="T33" s="52"/>
    </row>
    <row r="34" spans="2:20" ht="89.25" customHeight="1" x14ac:dyDescent="0.3">
      <c r="B34" s="311" t="s">
        <v>123</v>
      </c>
      <c r="C34" s="681" t="s">
        <v>127</v>
      </c>
      <c r="D34" s="682"/>
      <c r="E34" s="682"/>
      <c r="F34" s="682"/>
      <c r="G34" s="682"/>
      <c r="H34" s="682"/>
      <c r="I34" s="682"/>
      <c r="J34" s="679" t="s">
        <v>459</v>
      </c>
      <c r="K34" s="679"/>
      <c r="L34" s="679"/>
      <c r="M34" s="679"/>
      <c r="N34" s="679"/>
      <c r="O34" s="679"/>
      <c r="P34" s="679"/>
      <c r="Q34" s="679"/>
      <c r="R34" s="679"/>
      <c r="S34" s="679"/>
      <c r="T34" s="679"/>
    </row>
    <row r="35" spans="2:20" ht="16.5" customHeight="1" x14ac:dyDescent="0.3">
      <c r="B35" s="308"/>
      <c r="C35" s="173"/>
      <c r="D35" s="173"/>
      <c r="E35" s="173"/>
      <c r="F35" s="173"/>
      <c r="G35" s="173"/>
      <c r="H35" s="173"/>
      <c r="I35" s="173"/>
      <c r="J35" s="173"/>
      <c r="K35" s="93"/>
      <c r="L35" s="93"/>
      <c r="M35" s="93"/>
      <c r="N35" s="93"/>
      <c r="O35" s="93"/>
      <c r="P35" s="93"/>
      <c r="Q35" s="93"/>
      <c r="R35" s="93"/>
      <c r="S35" s="93"/>
      <c r="T35" s="93"/>
    </row>
    <row r="36" spans="2:20" ht="16.5" customHeight="1" x14ac:dyDescent="0.3">
      <c r="B36" s="308"/>
      <c r="C36" s="173"/>
      <c r="D36" s="173"/>
      <c r="E36" s="173"/>
      <c r="F36" s="173"/>
      <c r="G36" s="173"/>
      <c r="H36" s="173"/>
      <c r="I36" s="173"/>
      <c r="J36" s="173"/>
      <c r="K36" s="93"/>
      <c r="L36" s="93"/>
      <c r="M36" s="93"/>
      <c r="N36" s="93"/>
      <c r="O36" s="93"/>
      <c r="P36" s="93"/>
      <c r="Q36" s="93"/>
      <c r="R36" s="93"/>
      <c r="S36" s="93"/>
      <c r="T36" s="93"/>
    </row>
    <row r="37" spans="2:20" ht="51" customHeight="1" x14ac:dyDescent="0.3">
      <c r="B37" s="166" t="s">
        <v>129</v>
      </c>
      <c r="C37" s="693" t="s">
        <v>130</v>
      </c>
      <c r="D37" s="693"/>
      <c r="E37" s="693"/>
      <c r="F37" s="693"/>
      <c r="G37" s="693"/>
      <c r="H37" s="693"/>
      <c r="I37" s="693"/>
      <c r="J37" s="688" t="s">
        <v>410</v>
      </c>
      <c r="K37" s="688"/>
      <c r="L37" s="688"/>
      <c r="M37" s="688"/>
      <c r="N37" s="688"/>
      <c r="O37" s="688"/>
      <c r="P37" s="688"/>
      <c r="Q37" s="688"/>
      <c r="R37" s="688"/>
      <c r="S37" s="688"/>
      <c r="T37" s="688"/>
    </row>
    <row r="38" spans="2:20" ht="10.5" customHeight="1" x14ac:dyDescent="0.3">
      <c r="B38" s="308"/>
      <c r="C38" s="174"/>
      <c r="D38" s="174"/>
      <c r="E38" s="174"/>
      <c r="F38" s="174"/>
      <c r="G38" s="174"/>
      <c r="H38" s="174"/>
      <c r="I38" s="174"/>
      <c r="J38" s="175"/>
      <c r="K38" s="176"/>
      <c r="L38" s="176"/>
      <c r="M38" s="176"/>
      <c r="N38" s="176"/>
      <c r="O38" s="176"/>
      <c r="P38" s="177"/>
      <c r="Q38" s="176"/>
      <c r="R38" s="176"/>
      <c r="S38" s="176"/>
      <c r="T38" s="176"/>
    </row>
    <row r="39" spans="2:20" ht="16.5" customHeight="1" x14ac:dyDescent="0.3">
      <c r="B39" s="308"/>
      <c r="C39" s="692" t="s">
        <v>115</v>
      </c>
      <c r="D39" s="692"/>
      <c r="E39" s="692"/>
      <c r="F39" s="692"/>
      <c r="G39" s="692"/>
      <c r="H39" s="692"/>
      <c r="I39" s="692"/>
      <c r="J39" s="692"/>
      <c r="K39" s="692"/>
      <c r="L39" s="692"/>
      <c r="M39" s="692"/>
      <c r="N39" s="692"/>
      <c r="O39" s="692"/>
      <c r="P39" s="692"/>
      <c r="Q39" s="692"/>
      <c r="R39" s="692"/>
      <c r="S39" s="692"/>
      <c r="T39" s="692"/>
    </row>
    <row r="40" spans="2:20" ht="51" customHeight="1" x14ac:dyDescent="0.3">
      <c r="B40" s="167" t="s">
        <v>119</v>
      </c>
      <c r="C40" s="681" t="s">
        <v>131</v>
      </c>
      <c r="D40" s="682"/>
      <c r="E40" s="682"/>
      <c r="F40" s="682"/>
      <c r="G40" s="682"/>
      <c r="H40" s="682"/>
      <c r="I40" s="682"/>
      <c r="J40" s="688" t="s">
        <v>403</v>
      </c>
      <c r="K40" s="688"/>
      <c r="L40" s="688"/>
      <c r="M40" s="688"/>
      <c r="N40" s="688"/>
      <c r="O40" s="688"/>
      <c r="P40" s="688"/>
      <c r="Q40" s="688"/>
      <c r="R40" s="688"/>
      <c r="S40" s="688"/>
      <c r="T40" s="688"/>
    </row>
    <row r="41" spans="2:20" ht="16.5" customHeight="1" x14ac:dyDescent="0.3">
      <c r="B41" s="308"/>
      <c r="C41" s="51"/>
      <c r="D41" s="51"/>
      <c r="E41" s="51"/>
      <c r="F41" s="51"/>
      <c r="G41" s="51"/>
      <c r="H41" s="51"/>
      <c r="I41" s="51"/>
      <c r="J41" s="173"/>
      <c r="K41" s="93"/>
      <c r="L41" s="93"/>
      <c r="M41" s="93"/>
      <c r="N41" s="93"/>
      <c r="O41" s="93"/>
      <c r="P41" s="93"/>
      <c r="Q41" s="93"/>
      <c r="R41" s="93"/>
      <c r="S41" s="93"/>
      <c r="T41" s="93"/>
    </row>
    <row r="42" spans="2:20" ht="33" customHeight="1" x14ac:dyDescent="0.3">
      <c r="B42" s="167" t="s">
        <v>121</v>
      </c>
      <c r="C42" s="681" t="s">
        <v>132</v>
      </c>
      <c r="D42" s="682"/>
      <c r="E42" s="682"/>
      <c r="F42" s="682"/>
      <c r="G42" s="682"/>
      <c r="H42" s="682"/>
      <c r="I42" s="682"/>
      <c r="J42" s="688" t="s">
        <v>411</v>
      </c>
      <c r="K42" s="688"/>
      <c r="L42" s="688"/>
      <c r="M42" s="688"/>
      <c r="N42" s="688"/>
      <c r="O42" s="688"/>
      <c r="P42" s="688"/>
      <c r="Q42" s="688"/>
      <c r="R42" s="688"/>
      <c r="S42" s="688"/>
      <c r="T42" s="688"/>
    </row>
    <row r="43" spans="2:20" ht="16.5" customHeight="1" x14ac:dyDescent="0.3">
      <c r="B43" s="308"/>
      <c r="C43" s="51"/>
      <c r="D43" s="51"/>
      <c r="E43" s="51"/>
      <c r="F43" s="51"/>
      <c r="G43" s="51"/>
      <c r="H43" s="51"/>
      <c r="I43" s="51"/>
      <c r="J43" s="173"/>
      <c r="K43" s="93"/>
      <c r="L43" s="93"/>
      <c r="M43" s="93"/>
      <c r="N43" s="93"/>
      <c r="O43" s="93"/>
      <c r="P43" s="93"/>
      <c r="Q43" s="93"/>
      <c r="R43" s="93"/>
      <c r="S43" s="93"/>
      <c r="T43" s="93"/>
    </row>
    <row r="44" spans="2:20" ht="36" customHeight="1" x14ac:dyDescent="0.3">
      <c r="B44" s="167" t="s">
        <v>123</v>
      </c>
      <c r="C44" s="681" t="s">
        <v>133</v>
      </c>
      <c r="D44" s="682"/>
      <c r="E44" s="682"/>
      <c r="F44" s="682"/>
      <c r="G44" s="682"/>
      <c r="H44" s="682"/>
      <c r="I44" s="682"/>
      <c r="J44" s="688" t="s">
        <v>405</v>
      </c>
      <c r="K44" s="688"/>
      <c r="L44" s="688"/>
      <c r="M44" s="688"/>
      <c r="N44" s="688"/>
      <c r="O44" s="688"/>
      <c r="P44" s="688"/>
      <c r="Q44" s="688"/>
      <c r="R44" s="688"/>
      <c r="S44" s="688"/>
      <c r="T44" s="688"/>
    </row>
    <row r="45" spans="2:20" ht="16.5" customHeight="1" x14ac:dyDescent="0.3">
      <c r="B45" s="155"/>
      <c r="C45" s="178"/>
      <c r="D45" s="179"/>
      <c r="E45" s="179"/>
      <c r="F45" s="179"/>
      <c r="G45" s="179"/>
      <c r="H45" s="179"/>
      <c r="I45" s="179"/>
      <c r="J45" s="180"/>
      <c r="K45" s="179"/>
      <c r="L45" s="179"/>
      <c r="M45" s="179"/>
      <c r="N45" s="179"/>
      <c r="O45" s="179"/>
      <c r="P45" s="93"/>
      <c r="Q45" s="179"/>
      <c r="R45" s="179"/>
      <c r="S45" s="179"/>
      <c r="T45" s="179"/>
    </row>
    <row r="46" spans="2:20" ht="16.5" customHeight="1" x14ac:dyDescent="0.3">
      <c r="B46" s="155"/>
      <c r="C46" s="178"/>
      <c r="D46" s="179"/>
      <c r="E46" s="179"/>
      <c r="F46" s="179"/>
      <c r="G46" s="179"/>
      <c r="H46" s="179"/>
      <c r="I46" s="179"/>
      <c r="J46" s="180"/>
      <c r="K46" s="179"/>
      <c r="L46" s="179"/>
      <c r="M46" s="179"/>
      <c r="N46" s="179"/>
      <c r="O46" s="179"/>
      <c r="P46" s="93"/>
      <c r="Q46" s="179"/>
      <c r="R46" s="179"/>
      <c r="S46" s="179"/>
      <c r="T46" s="179"/>
    </row>
    <row r="47" spans="2:20" ht="78" customHeight="1" x14ac:dyDescent="0.3">
      <c r="B47" s="166" t="s">
        <v>134</v>
      </c>
      <c r="C47" s="678" t="s">
        <v>354</v>
      </c>
      <c r="D47" s="678"/>
      <c r="E47" s="678"/>
      <c r="F47" s="678"/>
      <c r="G47" s="678"/>
      <c r="H47" s="678"/>
      <c r="I47" s="678"/>
      <c r="J47" s="688" t="s">
        <v>412</v>
      </c>
      <c r="K47" s="688"/>
      <c r="L47" s="688"/>
      <c r="M47" s="688"/>
      <c r="N47" s="688"/>
      <c r="O47" s="688"/>
      <c r="P47" s="688"/>
      <c r="Q47" s="688"/>
      <c r="R47" s="688"/>
      <c r="S47" s="688"/>
      <c r="T47" s="688"/>
    </row>
    <row r="48" spans="2:20" ht="10.5" customHeight="1" x14ac:dyDescent="0.3">
      <c r="B48" s="308"/>
      <c r="C48" s="51"/>
      <c r="D48" s="51"/>
      <c r="E48" s="51"/>
      <c r="F48" s="51"/>
      <c r="G48" s="51"/>
      <c r="H48" s="51"/>
      <c r="I48" s="51"/>
      <c r="J48" s="173"/>
      <c r="K48" s="173"/>
      <c r="L48" s="173"/>
      <c r="M48" s="173"/>
      <c r="N48" s="173"/>
      <c r="O48" s="173"/>
      <c r="P48" s="93"/>
      <c r="Q48" s="173"/>
      <c r="R48" s="173"/>
      <c r="S48" s="173"/>
      <c r="T48" s="173"/>
    </row>
    <row r="49" spans="2:20" ht="16.5" customHeight="1" x14ac:dyDescent="0.3">
      <c r="B49" s="308"/>
      <c r="C49" s="680" t="s">
        <v>116</v>
      </c>
      <c r="D49" s="680"/>
      <c r="E49" s="680"/>
      <c r="F49" s="680"/>
      <c r="G49" s="680"/>
      <c r="H49" s="680"/>
      <c r="I49" s="680"/>
      <c r="J49" s="680"/>
      <c r="K49" s="680"/>
      <c r="L49" s="680"/>
      <c r="M49" s="680"/>
      <c r="N49" s="680"/>
      <c r="O49" s="680"/>
      <c r="P49" s="680"/>
      <c r="Q49" s="680"/>
      <c r="R49" s="680"/>
      <c r="S49" s="680"/>
      <c r="T49" s="680"/>
    </row>
    <row r="50" spans="2:20" ht="180" customHeight="1" x14ac:dyDescent="0.3">
      <c r="B50" s="167" t="s">
        <v>119</v>
      </c>
      <c r="C50" s="681" t="s">
        <v>413</v>
      </c>
      <c r="D50" s="682"/>
      <c r="E50" s="682"/>
      <c r="F50" s="682"/>
      <c r="G50" s="682"/>
      <c r="H50" s="682"/>
      <c r="I50" s="682"/>
      <c r="J50" s="679" t="s">
        <v>513</v>
      </c>
      <c r="K50" s="688"/>
      <c r="L50" s="688"/>
      <c r="M50" s="688"/>
      <c r="N50" s="688"/>
      <c r="O50" s="688"/>
      <c r="P50" s="688"/>
      <c r="Q50" s="688"/>
      <c r="R50" s="688"/>
      <c r="S50" s="688"/>
      <c r="T50" s="688"/>
    </row>
    <row r="51" spans="2:20" ht="16.5" customHeight="1" x14ac:dyDescent="0.3">
      <c r="B51" s="308"/>
      <c r="C51" s="51"/>
      <c r="D51" s="51"/>
      <c r="E51" s="51"/>
      <c r="F51" s="51"/>
      <c r="G51" s="51"/>
      <c r="H51" s="51"/>
      <c r="I51" s="51"/>
      <c r="J51" s="173"/>
      <c r="K51" s="173"/>
      <c r="L51" s="173"/>
      <c r="M51" s="173"/>
      <c r="N51" s="173"/>
      <c r="O51" s="173"/>
      <c r="P51" s="93"/>
      <c r="Q51" s="173"/>
      <c r="R51" s="173"/>
      <c r="S51" s="173"/>
      <c r="T51" s="173"/>
    </row>
    <row r="52" spans="2:20" ht="100.5" customHeight="1" x14ac:dyDescent="0.3">
      <c r="B52" s="167" t="s">
        <v>121</v>
      </c>
      <c r="C52" s="681" t="s">
        <v>135</v>
      </c>
      <c r="D52" s="682"/>
      <c r="E52" s="682"/>
      <c r="F52" s="682"/>
      <c r="G52" s="682"/>
      <c r="H52" s="682"/>
      <c r="I52" s="682"/>
      <c r="J52" s="685" t="s">
        <v>460</v>
      </c>
      <c r="K52" s="686"/>
      <c r="L52" s="686"/>
      <c r="M52" s="686"/>
      <c r="N52" s="686"/>
      <c r="O52" s="686"/>
      <c r="P52" s="686"/>
      <c r="Q52" s="686"/>
      <c r="R52" s="686"/>
      <c r="S52" s="686"/>
      <c r="T52" s="687"/>
    </row>
    <row r="53" spans="2:20" ht="16.5" customHeight="1" x14ac:dyDescent="0.3">
      <c r="B53" s="155"/>
      <c r="C53" s="173"/>
      <c r="D53" s="180"/>
      <c r="E53" s="180"/>
      <c r="F53" s="180"/>
      <c r="G53" s="180"/>
      <c r="H53" s="180"/>
      <c r="I53" s="180"/>
      <c r="J53" s="180"/>
      <c r="K53" s="180"/>
      <c r="L53" s="180"/>
      <c r="M53" s="180"/>
      <c r="N53" s="180"/>
      <c r="O53" s="180"/>
      <c r="P53" s="93"/>
      <c r="Q53" s="180"/>
      <c r="R53" s="180"/>
      <c r="S53" s="180"/>
      <c r="T53" s="180"/>
    </row>
    <row r="54" spans="2:20" ht="16.5" customHeight="1" x14ac:dyDescent="0.3">
      <c r="B54" s="155"/>
      <c r="C54" s="173"/>
      <c r="D54" s="180"/>
      <c r="E54" s="180"/>
      <c r="F54" s="180"/>
      <c r="G54" s="180"/>
      <c r="H54" s="180"/>
      <c r="I54" s="180"/>
      <c r="J54" s="180"/>
      <c r="K54" s="180"/>
      <c r="L54" s="180"/>
      <c r="M54" s="180"/>
      <c r="N54" s="180"/>
      <c r="O54" s="180"/>
      <c r="P54" s="93"/>
      <c r="Q54" s="180"/>
      <c r="R54" s="180"/>
      <c r="S54" s="180"/>
      <c r="T54" s="180"/>
    </row>
    <row r="55" spans="2:20" ht="60.75" customHeight="1" x14ac:dyDescent="0.3">
      <c r="B55" s="310" t="s">
        <v>136</v>
      </c>
      <c r="C55" s="678" t="s">
        <v>355</v>
      </c>
      <c r="D55" s="678"/>
      <c r="E55" s="678"/>
      <c r="F55" s="678"/>
      <c r="G55" s="678"/>
      <c r="H55" s="678"/>
      <c r="I55" s="678"/>
      <c r="J55" s="679" t="s">
        <v>463</v>
      </c>
      <c r="K55" s="679"/>
      <c r="L55" s="679"/>
      <c r="M55" s="679"/>
      <c r="N55" s="679"/>
      <c r="O55" s="679"/>
      <c r="P55" s="679"/>
      <c r="Q55" s="679"/>
      <c r="R55" s="679"/>
      <c r="S55" s="679"/>
      <c r="T55" s="679"/>
    </row>
    <row r="56" spans="2:20" ht="10.5" customHeight="1" x14ac:dyDescent="0.3">
      <c r="B56" s="162"/>
      <c r="C56" s="680"/>
      <c r="D56" s="680"/>
      <c r="E56" s="680"/>
      <c r="F56" s="680"/>
      <c r="G56" s="680"/>
      <c r="H56" s="680"/>
      <c r="I56" s="680"/>
      <c r="J56" s="680"/>
      <c r="K56" s="680"/>
      <c r="L56" s="680"/>
      <c r="M56" s="680"/>
      <c r="N56" s="680"/>
      <c r="O56" s="680"/>
      <c r="P56" s="680"/>
      <c r="Q56" s="680"/>
      <c r="R56" s="680"/>
      <c r="S56" s="680"/>
      <c r="T56" s="680"/>
    </row>
    <row r="57" spans="2:20" ht="16.5" customHeight="1" x14ac:dyDescent="0.3">
      <c r="B57" s="162"/>
      <c r="C57" s="680" t="s">
        <v>115</v>
      </c>
      <c r="D57" s="680"/>
      <c r="E57" s="680"/>
      <c r="F57" s="680"/>
      <c r="G57" s="680"/>
      <c r="H57" s="680"/>
      <c r="I57" s="680"/>
      <c r="J57" s="680"/>
      <c r="K57" s="680"/>
      <c r="L57" s="680"/>
      <c r="M57" s="680"/>
      <c r="N57" s="680"/>
      <c r="O57" s="680"/>
      <c r="P57" s="680"/>
      <c r="Q57" s="680"/>
      <c r="R57" s="680"/>
      <c r="S57" s="680"/>
      <c r="T57" s="680"/>
    </row>
    <row r="58" spans="2:20" ht="25.8" customHeight="1" x14ac:dyDescent="0.3">
      <c r="B58" s="311" t="s">
        <v>119</v>
      </c>
      <c r="C58" s="681" t="s">
        <v>137</v>
      </c>
      <c r="D58" s="682"/>
      <c r="E58" s="682"/>
      <c r="F58" s="682"/>
      <c r="G58" s="682"/>
      <c r="H58" s="682"/>
      <c r="I58" s="682"/>
      <c r="J58" s="688" t="s">
        <v>403</v>
      </c>
      <c r="K58" s="688"/>
      <c r="L58" s="688"/>
      <c r="M58" s="688"/>
      <c r="N58" s="688"/>
      <c r="O58" s="688"/>
      <c r="P58" s="688"/>
      <c r="Q58" s="688"/>
      <c r="R58" s="688"/>
      <c r="S58" s="688"/>
      <c r="T58" s="688"/>
    </row>
    <row r="59" spans="2:20" ht="16.5" customHeight="1" x14ac:dyDescent="0.3">
      <c r="B59" s="162"/>
      <c r="C59" s="51"/>
      <c r="D59" s="51"/>
      <c r="E59" s="51"/>
      <c r="F59" s="51"/>
      <c r="G59" s="51"/>
      <c r="H59" s="51"/>
      <c r="I59" s="51"/>
      <c r="J59" s="173"/>
      <c r="K59" s="173"/>
      <c r="L59" s="173"/>
      <c r="M59" s="173"/>
      <c r="N59" s="173"/>
      <c r="O59" s="173"/>
      <c r="P59" s="93"/>
      <c r="Q59" s="173"/>
      <c r="R59" s="173"/>
      <c r="S59" s="173"/>
      <c r="T59" s="173"/>
    </row>
    <row r="60" spans="2:20" ht="21" customHeight="1" x14ac:dyDescent="0.3">
      <c r="B60" s="311" t="s">
        <v>121</v>
      </c>
      <c r="C60" s="681" t="s">
        <v>138</v>
      </c>
      <c r="D60" s="682"/>
      <c r="E60" s="682"/>
      <c r="F60" s="682"/>
      <c r="G60" s="682"/>
      <c r="H60" s="682"/>
      <c r="I60" s="682"/>
      <c r="J60" s="688" t="s">
        <v>405</v>
      </c>
      <c r="K60" s="688"/>
      <c r="L60" s="688"/>
      <c r="M60" s="688"/>
      <c r="N60" s="688"/>
      <c r="O60" s="688"/>
      <c r="P60" s="688"/>
      <c r="Q60" s="688"/>
      <c r="R60" s="688"/>
      <c r="S60" s="688"/>
      <c r="T60" s="688"/>
    </row>
    <row r="61" spans="2:20" ht="16.5" customHeight="1" x14ac:dyDescent="0.3">
      <c r="B61" s="308"/>
      <c r="C61" s="173"/>
      <c r="D61" s="173"/>
      <c r="E61" s="173"/>
      <c r="F61" s="173"/>
      <c r="G61" s="173"/>
      <c r="H61" s="173"/>
      <c r="I61" s="173"/>
      <c r="J61" s="173"/>
      <c r="K61" s="173"/>
      <c r="L61" s="173"/>
      <c r="M61" s="173"/>
      <c r="N61" s="173"/>
      <c r="O61" s="173"/>
      <c r="P61" s="93"/>
      <c r="Q61" s="173"/>
      <c r="R61" s="173"/>
      <c r="S61" s="173"/>
      <c r="T61" s="173"/>
    </row>
    <row r="62" spans="2:20" ht="16.5" customHeight="1" x14ac:dyDescent="0.3">
      <c r="B62" s="308"/>
      <c r="C62" s="173"/>
      <c r="D62" s="173"/>
      <c r="E62" s="173"/>
      <c r="F62" s="173"/>
      <c r="G62" s="173"/>
      <c r="H62" s="173"/>
      <c r="I62" s="173"/>
      <c r="J62" s="173"/>
      <c r="K62" s="173"/>
      <c r="L62" s="173"/>
      <c r="M62" s="173"/>
      <c r="N62" s="173"/>
      <c r="O62" s="173"/>
      <c r="P62" s="93"/>
      <c r="Q62" s="173"/>
      <c r="R62" s="173"/>
      <c r="S62" s="173"/>
      <c r="T62" s="173"/>
    </row>
    <row r="63" spans="2:20" ht="42" customHeight="1" x14ac:dyDescent="0.3">
      <c r="B63" s="166" t="s">
        <v>139</v>
      </c>
      <c r="C63" s="678" t="s">
        <v>356</v>
      </c>
      <c r="D63" s="678"/>
      <c r="E63" s="678"/>
      <c r="F63" s="678"/>
      <c r="G63" s="678"/>
      <c r="H63" s="678"/>
      <c r="I63" s="678"/>
      <c r="J63" s="688" t="s">
        <v>402</v>
      </c>
      <c r="K63" s="688"/>
      <c r="L63" s="688"/>
      <c r="M63" s="688"/>
      <c r="N63" s="688"/>
      <c r="O63" s="688"/>
      <c r="P63" s="688"/>
      <c r="Q63" s="688"/>
      <c r="R63" s="688"/>
      <c r="S63" s="688"/>
      <c r="T63" s="688"/>
    </row>
    <row r="64" spans="2:20" ht="10.5" customHeight="1" x14ac:dyDescent="0.3">
      <c r="B64" s="162"/>
      <c r="C64" s="680"/>
      <c r="D64" s="680"/>
      <c r="E64" s="680"/>
      <c r="F64" s="680"/>
      <c r="G64" s="680"/>
      <c r="H64" s="680"/>
      <c r="I64" s="680"/>
      <c r="J64" s="680"/>
      <c r="K64" s="680"/>
      <c r="L64" s="680"/>
      <c r="M64" s="680"/>
      <c r="N64" s="680"/>
      <c r="O64" s="680"/>
      <c r="P64" s="680"/>
      <c r="Q64" s="680"/>
      <c r="R64" s="680"/>
      <c r="S64" s="680"/>
      <c r="T64" s="680"/>
    </row>
    <row r="65" spans="2:20" ht="16.5" customHeight="1" x14ac:dyDescent="0.3">
      <c r="B65" s="308"/>
      <c r="C65" s="680" t="s">
        <v>116</v>
      </c>
      <c r="D65" s="680"/>
      <c r="E65" s="680"/>
      <c r="F65" s="680"/>
      <c r="G65" s="680"/>
      <c r="H65" s="680"/>
      <c r="I65" s="680"/>
      <c r="J65" s="680"/>
      <c r="K65" s="680"/>
      <c r="L65" s="680"/>
      <c r="M65" s="680"/>
      <c r="N65" s="680"/>
      <c r="O65" s="680"/>
      <c r="P65" s="680"/>
      <c r="Q65" s="680"/>
      <c r="R65" s="680"/>
      <c r="S65" s="680"/>
      <c r="T65" s="680"/>
    </row>
    <row r="66" spans="2:20" ht="87.75" customHeight="1" x14ac:dyDescent="0.3">
      <c r="B66" s="167" t="s">
        <v>119</v>
      </c>
      <c r="C66" s="681" t="s">
        <v>140</v>
      </c>
      <c r="D66" s="681"/>
      <c r="E66" s="681"/>
      <c r="F66" s="681"/>
      <c r="G66" s="681"/>
      <c r="H66" s="681"/>
      <c r="I66" s="681"/>
      <c r="J66" s="685" t="s">
        <v>461</v>
      </c>
      <c r="K66" s="686"/>
      <c r="L66" s="686"/>
      <c r="M66" s="686"/>
      <c r="N66" s="686"/>
      <c r="O66" s="686"/>
      <c r="P66" s="686"/>
      <c r="Q66" s="686"/>
      <c r="R66" s="686"/>
      <c r="S66" s="686"/>
      <c r="T66" s="687"/>
    </row>
    <row r="67" spans="2:20" ht="16.5" customHeight="1" x14ac:dyDescent="0.3">
      <c r="B67" s="308"/>
      <c r="C67" s="173"/>
      <c r="D67" s="173"/>
      <c r="E67" s="173"/>
      <c r="F67" s="173"/>
      <c r="G67" s="173"/>
      <c r="H67" s="173"/>
      <c r="I67" s="173"/>
      <c r="J67" s="173"/>
      <c r="K67" s="173"/>
      <c r="L67" s="173"/>
      <c r="M67" s="173"/>
      <c r="N67" s="173"/>
      <c r="O67" s="173"/>
      <c r="P67" s="93"/>
      <c r="Q67" s="173"/>
      <c r="R67" s="173"/>
      <c r="S67" s="173"/>
      <c r="T67" s="173"/>
    </row>
    <row r="68" spans="2:20" ht="145.80000000000001" customHeight="1" x14ac:dyDescent="0.3">
      <c r="B68" s="166" t="s">
        <v>141</v>
      </c>
      <c r="C68" s="678" t="s">
        <v>357</v>
      </c>
      <c r="D68" s="678"/>
      <c r="E68" s="678"/>
      <c r="F68" s="678"/>
      <c r="G68" s="678"/>
      <c r="H68" s="678"/>
      <c r="I68" s="678"/>
      <c r="J68" s="679" t="s">
        <v>493</v>
      </c>
      <c r="K68" s="688"/>
      <c r="L68" s="688"/>
      <c r="M68" s="688"/>
      <c r="N68" s="688"/>
      <c r="O68" s="688"/>
      <c r="P68" s="688"/>
      <c r="Q68" s="688"/>
      <c r="R68" s="688"/>
      <c r="S68" s="688"/>
      <c r="T68" s="688"/>
    </row>
    <row r="69" spans="2:20" ht="16.5" customHeight="1" x14ac:dyDescent="0.3">
      <c r="B69" s="308"/>
      <c r="C69" s="173"/>
      <c r="D69" s="173"/>
      <c r="E69" s="173"/>
      <c r="F69" s="173"/>
      <c r="G69" s="173"/>
      <c r="H69" s="173"/>
      <c r="I69" s="173"/>
      <c r="J69" s="173"/>
      <c r="K69" s="173"/>
      <c r="L69" s="173"/>
      <c r="M69" s="173"/>
      <c r="N69" s="173"/>
      <c r="O69" s="173"/>
      <c r="P69" s="93"/>
      <c r="Q69" s="173"/>
      <c r="R69" s="173"/>
      <c r="S69" s="173"/>
      <c r="T69" s="173"/>
    </row>
    <row r="70" spans="2:20" ht="38.25" customHeight="1" x14ac:dyDescent="0.3">
      <c r="B70" s="166" t="s">
        <v>143</v>
      </c>
      <c r="C70" s="678" t="s">
        <v>358</v>
      </c>
      <c r="D70" s="678"/>
      <c r="E70" s="678"/>
      <c r="F70" s="678"/>
      <c r="G70" s="678"/>
      <c r="H70" s="678"/>
      <c r="I70" s="678"/>
      <c r="J70" s="688" t="s">
        <v>462</v>
      </c>
      <c r="K70" s="688"/>
      <c r="L70" s="688"/>
      <c r="M70" s="688"/>
      <c r="N70" s="688"/>
      <c r="O70" s="688"/>
      <c r="P70" s="688"/>
      <c r="Q70" s="688"/>
      <c r="R70" s="688"/>
      <c r="S70" s="688"/>
      <c r="T70" s="688"/>
    </row>
    <row r="71" spans="2:20" ht="16.5" customHeight="1" x14ac:dyDescent="0.3">
      <c r="B71" s="308"/>
      <c r="C71" s="173"/>
      <c r="D71" s="173"/>
      <c r="E71" s="173"/>
      <c r="F71" s="173"/>
      <c r="G71" s="173"/>
      <c r="H71" s="173"/>
      <c r="I71" s="173"/>
      <c r="J71" s="173"/>
      <c r="K71" s="173"/>
      <c r="L71" s="173"/>
      <c r="M71" s="173"/>
      <c r="N71" s="173"/>
      <c r="O71" s="173"/>
      <c r="P71" s="93"/>
      <c r="Q71" s="173"/>
      <c r="R71" s="173"/>
      <c r="S71" s="173"/>
      <c r="T71" s="173"/>
    </row>
    <row r="72" spans="2:20" ht="123.75" customHeight="1" x14ac:dyDescent="0.3">
      <c r="B72" s="166" t="s">
        <v>359</v>
      </c>
      <c r="C72" s="684" t="s">
        <v>142</v>
      </c>
      <c r="D72" s="684"/>
      <c r="E72" s="684"/>
      <c r="F72" s="684"/>
      <c r="G72" s="684"/>
      <c r="H72" s="684"/>
      <c r="I72" s="684"/>
      <c r="J72" s="685" t="s">
        <v>512</v>
      </c>
      <c r="K72" s="686"/>
      <c r="L72" s="686"/>
      <c r="M72" s="686"/>
      <c r="N72" s="686"/>
      <c r="O72" s="686"/>
      <c r="P72" s="686"/>
      <c r="Q72" s="686"/>
      <c r="R72" s="686"/>
      <c r="S72" s="686"/>
      <c r="T72" s="687"/>
    </row>
    <row r="73" spans="2:20" ht="16.5" customHeight="1" x14ac:dyDescent="0.3">
      <c r="B73" s="308"/>
      <c r="C73" s="173"/>
      <c r="D73" s="173"/>
      <c r="E73" s="173"/>
      <c r="F73" s="173"/>
      <c r="G73" s="173"/>
      <c r="H73" s="173"/>
      <c r="I73" s="173"/>
      <c r="J73" s="173"/>
      <c r="K73" s="173"/>
      <c r="L73" s="173"/>
      <c r="M73" s="173"/>
      <c r="N73" s="173"/>
      <c r="O73" s="173"/>
      <c r="P73" s="93"/>
      <c r="Q73" s="173"/>
      <c r="R73" s="173"/>
      <c r="S73" s="173"/>
      <c r="T73" s="173"/>
    </row>
    <row r="74" spans="2:20" ht="124.5" customHeight="1" x14ac:dyDescent="0.3">
      <c r="B74" s="166" t="s">
        <v>360</v>
      </c>
      <c r="C74" s="684" t="s">
        <v>144</v>
      </c>
      <c r="D74" s="684"/>
      <c r="E74" s="684"/>
      <c r="F74" s="684"/>
      <c r="G74" s="684"/>
      <c r="H74" s="684"/>
      <c r="I74" s="684"/>
      <c r="J74" s="679" t="s">
        <v>494</v>
      </c>
      <c r="K74" s="679"/>
      <c r="L74" s="679"/>
      <c r="M74" s="679"/>
      <c r="N74" s="679"/>
      <c r="O74" s="679"/>
      <c r="P74" s="679"/>
      <c r="Q74" s="679"/>
      <c r="R74" s="679"/>
      <c r="S74" s="679"/>
      <c r="T74" s="679"/>
    </row>
    <row r="75" spans="2:20" ht="16.5" customHeight="1" x14ac:dyDescent="0.3">
      <c r="C75" s="4"/>
    </row>
  </sheetData>
  <mergeCells count="67">
    <mergeCell ref="C60:I60"/>
    <mergeCell ref="J60:T60"/>
    <mergeCell ref="J37:T37"/>
    <mergeCell ref="C39:T39"/>
    <mergeCell ref="C42:I42"/>
    <mergeCell ref="J42:T42"/>
    <mergeCell ref="C44:I44"/>
    <mergeCell ref="C37:I37"/>
    <mergeCell ref="C57:T57"/>
    <mergeCell ref="C58:I58"/>
    <mergeCell ref="J58:T58"/>
    <mergeCell ref="J44:T44"/>
    <mergeCell ref="C56:T56"/>
    <mergeCell ref="C22:I22"/>
    <mergeCell ref="J22:T22"/>
    <mergeCell ref="C24:I24"/>
    <mergeCell ref="J24:T24"/>
    <mergeCell ref="C40:I40"/>
    <mergeCell ref="J40:T40"/>
    <mergeCell ref="C27:I27"/>
    <mergeCell ref="J27:T27"/>
    <mergeCell ref="C29:T29"/>
    <mergeCell ref="C30:I30"/>
    <mergeCell ref="C32:I32"/>
    <mergeCell ref="J32:T32"/>
    <mergeCell ref="C34:I34"/>
    <mergeCell ref="J34:T34"/>
    <mergeCell ref="C64:T64"/>
    <mergeCell ref="G4:H4"/>
    <mergeCell ref="C47:I47"/>
    <mergeCell ref="J47:T47"/>
    <mergeCell ref="C63:I63"/>
    <mergeCell ref="J63:T63"/>
    <mergeCell ref="C49:T49"/>
    <mergeCell ref="C50:I50"/>
    <mergeCell ref="J50:T50"/>
    <mergeCell ref="C52:I52"/>
    <mergeCell ref="J52:T52"/>
    <mergeCell ref="C55:I55"/>
    <mergeCell ref="J55:T55"/>
    <mergeCell ref="K8:O8"/>
    <mergeCell ref="K5:O5"/>
    <mergeCell ref="J30:T30"/>
    <mergeCell ref="C74:I74"/>
    <mergeCell ref="J74:T74"/>
    <mergeCell ref="C65:T65"/>
    <mergeCell ref="C66:I66"/>
    <mergeCell ref="J66:T66"/>
    <mergeCell ref="C72:I72"/>
    <mergeCell ref="J68:T68"/>
    <mergeCell ref="C68:I68"/>
    <mergeCell ref="C70:I70"/>
    <mergeCell ref="J70:T70"/>
    <mergeCell ref="J72:T72"/>
    <mergeCell ref="B4:E4"/>
    <mergeCell ref="C17:I17"/>
    <mergeCell ref="J17:T17"/>
    <mergeCell ref="C19:T19"/>
    <mergeCell ref="C20:I20"/>
    <mergeCell ref="J20:T20"/>
    <mergeCell ref="K10:O10"/>
    <mergeCell ref="K11:O11"/>
    <mergeCell ref="K6:O6"/>
    <mergeCell ref="K7:O7"/>
    <mergeCell ref="K9:O9"/>
    <mergeCell ref="K12:O12"/>
    <mergeCell ref="K13:O13"/>
  </mergeCells>
  <pageMargins left="0.70866141732283472" right="0.70866141732283472" top="0.74803149606299213" bottom="0.74803149606299213" header="0.31496062992125984" footer="0.31496062992125984"/>
  <pageSetup paperSize="9" scale="68" fitToHeight="0" orientation="landscape" r:id="rId1"/>
  <rowBreaks count="3" manualBreakCount="3">
    <brk id="28" max="20" man="1"/>
    <brk id="46" max="20" man="1"/>
    <brk id="62"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Normal="100" zoomScaleSheetLayoutView="100" workbookViewId="0">
      <selection activeCell="F12" sqref="F12"/>
    </sheetView>
  </sheetViews>
  <sheetFormatPr defaultRowHeight="16.5" customHeight="1" x14ac:dyDescent="0.3"/>
  <cols>
    <col min="1" max="1" width="5.109375" customWidth="1"/>
    <col min="2" max="2" width="14.6640625" customWidth="1"/>
    <col min="3" max="3" width="23.5546875" customWidth="1"/>
    <col min="4" max="5" width="18.33203125" customWidth="1"/>
    <col min="6" max="6" width="26.33203125" customWidth="1"/>
    <col min="7" max="7" width="24.33203125" customWidth="1"/>
    <col min="8" max="8" width="33.33203125" customWidth="1"/>
    <col min="9" max="9" width="4.5546875" customWidth="1"/>
  </cols>
  <sheetData>
    <row r="2" spans="2:8" s="350" customFormat="1" ht="26.25" customHeight="1" x14ac:dyDescent="0.3">
      <c r="B2" s="349" t="s">
        <v>338</v>
      </c>
      <c r="C2" s="694" t="s">
        <v>332</v>
      </c>
      <c r="D2" s="695"/>
      <c r="E2" s="695"/>
      <c r="F2" s="695"/>
      <c r="G2" s="695"/>
      <c r="H2" s="696"/>
    </row>
    <row r="3" spans="2:8" ht="16.5" customHeight="1" x14ac:dyDescent="0.3">
      <c r="B3" s="15"/>
      <c r="C3" s="14"/>
      <c r="D3" s="12"/>
      <c r="E3" s="12"/>
      <c r="F3" s="12"/>
      <c r="G3" s="12"/>
      <c r="H3" s="12"/>
    </row>
    <row r="4" spans="2:8" s="13" customFormat="1" ht="36" customHeight="1" x14ac:dyDescent="0.3">
      <c r="B4" s="49" t="s">
        <v>333</v>
      </c>
      <c r="C4" s="49" t="s">
        <v>334</v>
      </c>
      <c r="D4" s="49" t="s">
        <v>335</v>
      </c>
      <c r="E4" s="49" t="s">
        <v>337</v>
      </c>
      <c r="F4" s="49" t="s">
        <v>336</v>
      </c>
      <c r="G4" s="49" t="s">
        <v>361</v>
      </c>
      <c r="H4" s="49" t="s">
        <v>362</v>
      </c>
    </row>
    <row r="5" spans="2:8" ht="16.5" customHeight="1" x14ac:dyDescent="0.3">
      <c r="B5" s="57" t="s">
        <v>24</v>
      </c>
      <c r="C5" s="58" t="s">
        <v>24</v>
      </c>
      <c r="D5" s="58" t="s">
        <v>24</v>
      </c>
      <c r="E5" s="58" t="s">
        <v>24</v>
      </c>
      <c r="F5" s="58" t="s">
        <v>24</v>
      </c>
      <c r="G5" s="58" t="s">
        <v>24</v>
      </c>
      <c r="H5" s="58" t="s">
        <v>24</v>
      </c>
    </row>
    <row r="6" spans="2:8" ht="16.5" customHeight="1" x14ac:dyDescent="0.3">
      <c r="B6" s="57" t="s">
        <v>24</v>
      </c>
      <c r="C6" s="58" t="s">
        <v>24</v>
      </c>
      <c r="D6" s="58" t="s">
        <v>24</v>
      </c>
      <c r="E6" s="58" t="s">
        <v>24</v>
      </c>
      <c r="F6" s="58" t="s">
        <v>24</v>
      </c>
      <c r="G6" s="58" t="s">
        <v>24</v>
      </c>
      <c r="H6" s="58" t="s">
        <v>24</v>
      </c>
    </row>
    <row r="7" spans="2:8" ht="16.5" customHeight="1" x14ac:dyDescent="0.3">
      <c r="B7" s="57" t="s">
        <v>24</v>
      </c>
      <c r="C7" s="58" t="s">
        <v>24</v>
      </c>
      <c r="D7" s="58" t="s">
        <v>24</v>
      </c>
      <c r="E7" s="58" t="s">
        <v>24</v>
      </c>
      <c r="F7" s="58" t="s">
        <v>24</v>
      </c>
      <c r="G7" s="58" t="s">
        <v>24</v>
      </c>
      <c r="H7" s="58" t="s">
        <v>24</v>
      </c>
    </row>
    <row r="8" spans="2:8" ht="16.5" customHeight="1" x14ac:dyDescent="0.3">
      <c r="B8" s="57" t="s">
        <v>24</v>
      </c>
      <c r="C8" s="58" t="s">
        <v>24</v>
      </c>
      <c r="D8" s="58" t="s">
        <v>24</v>
      </c>
      <c r="E8" s="58" t="s">
        <v>24</v>
      </c>
      <c r="F8" s="58" t="s">
        <v>24</v>
      </c>
      <c r="G8" s="58" t="s">
        <v>24</v>
      </c>
      <c r="H8" s="58" t="s">
        <v>24</v>
      </c>
    </row>
    <row r="9" spans="2:8" ht="16.5" customHeight="1" x14ac:dyDescent="0.3">
      <c r="B9" s="57" t="s">
        <v>24</v>
      </c>
      <c r="C9" s="58" t="s">
        <v>24</v>
      </c>
      <c r="D9" s="58" t="s">
        <v>24</v>
      </c>
      <c r="E9" s="58" t="s">
        <v>24</v>
      </c>
      <c r="F9" s="58" t="s">
        <v>24</v>
      </c>
      <c r="G9" s="58" t="s">
        <v>24</v>
      </c>
      <c r="H9" s="58" t="s">
        <v>24</v>
      </c>
    </row>
    <row r="10" spans="2:8" ht="16.5" customHeight="1" x14ac:dyDescent="0.3">
      <c r="B10" s="57" t="s">
        <v>24</v>
      </c>
      <c r="C10" s="58" t="s">
        <v>24</v>
      </c>
      <c r="D10" s="58" t="s">
        <v>24</v>
      </c>
      <c r="E10" s="58" t="s">
        <v>24</v>
      </c>
      <c r="F10" s="58" t="s">
        <v>24</v>
      </c>
      <c r="G10" s="58" t="s">
        <v>24</v>
      </c>
      <c r="H10" s="58" t="s">
        <v>24</v>
      </c>
    </row>
    <row r="11" spans="2:8" ht="16.5" customHeight="1" x14ac:dyDescent="0.3">
      <c r="C11" s="4"/>
    </row>
  </sheetData>
  <mergeCells count="1">
    <mergeCell ref="C2:H2"/>
  </mergeCells>
  <pageMargins left="0.70866141732283472" right="0.70866141732283472" top="0.74803149606299213" bottom="0.74803149606299213" header="0.31496062992125984" footer="0.31496062992125984"/>
  <pageSetup paperSize="9" scale="66" fitToHeight="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35"/>
  <sheetViews>
    <sheetView view="pageBreakPreview" topLeftCell="A16" zoomScaleNormal="100" zoomScaleSheetLayoutView="100" workbookViewId="0">
      <selection activeCell="B25" sqref="B25:D28"/>
    </sheetView>
  </sheetViews>
  <sheetFormatPr defaultColWidth="9.109375" defaultRowHeight="14.4" x14ac:dyDescent="0.3"/>
  <cols>
    <col min="1" max="1" width="3.5546875" style="26" customWidth="1"/>
    <col min="2" max="2" width="13.109375" style="26" customWidth="1"/>
    <col min="3" max="3" width="38.88671875" style="26" customWidth="1"/>
    <col min="4" max="4" width="43" style="26" customWidth="1"/>
    <col min="5" max="5" width="12.44140625" style="26" customWidth="1"/>
    <col min="6" max="6" width="9.88671875" style="26" customWidth="1"/>
    <col min="7" max="7" width="21.88671875" style="26" customWidth="1"/>
    <col min="8" max="8" width="3.88671875" style="26" customWidth="1"/>
    <col min="9" max="16384" width="9.109375" style="26"/>
  </cols>
  <sheetData>
    <row r="2" spans="2:7" ht="33" customHeight="1" x14ac:dyDescent="0.3">
      <c r="B2" s="25" t="s">
        <v>330</v>
      </c>
      <c r="C2" s="697" t="s">
        <v>329</v>
      </c>
      <c r="D2" s="697"/>
      <c r="E2" s="697"/>
      <c r="F2" s="697"/>
      <c r="G2" s="697"/>
    </row>
    <row r="3" spans="2:7" x14ac:dyDescent="0.3">
      <c r="B3" s="27"/>
      <c r="C3" s="28"/>
      <c r="D3" s="28"/>
      <c r="E3" s="28"/>
      <c r="F3" s="28"/>
      <c r="G3" s="29"/>
    </row>
    <row r="4" spans="2:7" ht="60.75" customHeight="1" x14ac:dyDescent="0.3">
      <c r="B4" s="718" t="s">
        <v>76</v>
      </c>
      <c r="C4" s="719" t="s">
        <v>77</v>
      </c>
      <c r="D4" s="714" t="s">
        <v>78</v>
      </c>
      <c r="E4" s="714" t="s">
        <v>35</v>
      </c>
      <c r="F4" s="714" t="s">
        <v>79</v>
      </c>
      <c r="G4" s="714" t="s">
        <v>99</v>
      </c>
    </row>
    <row r="5" spans="2:7" x14ac:dyDescent="0.3">
      <c r="B5" s="718"/>
      <c r="C5" s="719"/>
      <c r="D5" s="714"/>
      <c r="E5" s="714"/>
      <c r="F5" s="714"/>
      <c r="G5" s="714"/>
    </row>
    <row r="6" spans="2:7" ht="150" customHeight="1" x14ac:dyDescent="0.3">
      <c r="B6" s="705" t="s">
        <v>80</v>
      </c>
      <c r="C6" s="702" t="s">
        <v>327</v>
      </c>
      <c r="D6" s="30" t="s">
        <v>326</v>
      </c>
      <c r="E6" s="31" t="s">
        <v>25</v>
      </c>
      <c r="F6" s="30" t="s">
        <v>305</v>
      </c>
      <c r="G6" s="30"/>
    </row>
    <row r="7" spans="2:7" x14ac:dyDescent="0.3">
      <c r="B7" s="706"/>
      <c r="C7" s="703"/>
      <c r="D7" s="30" t="s">
        <v>325</v>
      </c>
      <c r="E7" s="30" t="s">
        <v>25</v>
      </c>
      <c r="F7" s="30" t="s">
        <v>324</v>
      </c>
      <c r="G7" s="30"/>
    </row>
    <row r="8" spans="2:7" x14ac:dyDescent="0.3">
      <c r="B8" s="706"/>
      <c r="C8" s="703"/>
      <c r="D8" s="30" t="s">
        <v>323</v>
      </c>
      <c r="E8" s="30" t="s">
        <v>25</v>
      </c>
      <c r="F8" s="30" t="s">
        <v>322</v>
      </c>
      <c r="G8" s="30"/>
    </row>
    <row r="9" spans="2:7" ht="28.8" x14ac:dyDescent="0.3">
      <c r="B9" s="706"/>
      <c r="C9" s="703"/>
      <c r="D9" s="30" t="s">
        <v>321</v>
      </c>
      <c r="E9" s="30" t="s">
        <v>29</v>
      </c>
      <c r="F9" s="30" t="s">
        <v>305</v>
      </c>
      <c r="G9" s="30"/>
    </row>
    <row r="10" spans="2:7" ht="28.8" x14ac:dyDescent="0.3">
      <c r="B10" s="706"/>
      <c r="C10" s="704"/>
      <c r="D10" s="32" t="s">
        <v>320</v>
      </c>
      <c r="E10" s="32" t="s">
        <v>29</v>
      </c>
      <c r="F10" s="33" t="s">
        <v>319</v>
      </c>
      <c r="G10" s="30"/>
    </row>
    <row r="11" spans="2:7" ht="255" customHeight="1" x14ac:dyDescent="0.3">
      <c r="B11" s="706"/>
      <c r="C11" s="702" t="s">
        <v>318</v>
      </c>
      <c r="D11" s="30" t="s">
        <v>317</v>
      </c>
      <c r="E11" s="30" t="s">
        <v>25</v>
      </c>
      <c r="F11" s="30" t="s">
        <v>305</v>
      </c>
      <c r="G11" s="30"/>
    </row>
    <row r="12" spans="2:7" ht="28.8" x14ac:dyDescent="0.3">
      <c r="B12" s="706"/>
      <c r="C12" s="703"/>
      <c r="D12" s="30" t="s">
        <v>316</v>
      </c>
      <c r="E12" s="30" t="s">
        <v>25</v>
      </c>
      <c r="F12" s="30" t="s">
        <v>305</v>
      </c>
      <c r="G12" s="30"/>
    </row>
    <row r="13" spans="2:7" ht="28.8" x14ac:dyDescent="0.3">
      <c r="B13" s="706"/>
      <c r="C13" s="703"/>
      <c r="D13" s="30" t="s">
        <v>315</v>
      </c>
      <c r="E13" s="30" t="s">
        <v>29</v>
      </c>
      <c r="F13" s="30" t="s">
        <v>314</v>
      </c>
      <c r="G13" s="30"/>
    </row>
    <row r="14" spans="2:7" ht="28.8" x14ac:dyDescent="0.3">
      <c r="B14" s="706"/>
      <c r="C14" s="703"/>
      <c r="D14" s="30" t="s">
        <v>313</v>
      </c>
      <c r="E14" s="30" t="s">
        <v>29</v>
      </c>
      <c r="F14" s="30" t="s">
        <v>305</v>
      </c>
      <c r="G14" s="30"/>
    </row>
    <row r="15" spans="2:7" ht="28.8" x14ac:dyDescent="0.3">
      <c r="B15" s="706"/>
      <c r="C15" s="703"/>
      <c r="D15" s="30" t="s">
        <v>312</v>
      </c>
      <c r="E15" s="30" t="s">
        <v>29</v>
      </c>
      <c r="F15" s="30" t="s">
        <v>305</v>
      </c>
      <c r="G15" s="30"/>
    </row>
    <row r="16" spans="2:7" ht="75" customHeight="1" x14ac:dyDescent="0.3">
      <c r="B16" s="706"/>
      <c r="C16" s="702" t="s">
        <v>311</v>
      </c>
      <c r="D16" s="34" t="s">
        <v>310</v>
      </c>
      <c r="E16" s="30" t="s">
        <v>25</v>
      </c>
      <c r="F16" s="30" t="s">
        <v>305</v>
      </c>
      <c r="G16" s="30"/>
    </row>
    <row r="17" spans="2:7" ht="28.8" x14ac:dyDescent="0.3">
      <c r="B17" s="706"/>
      <c r="C17" s="703"/>
      <c r="D17" s="34" t="s">
        <v>309</v>
      </c>
      <c r="E17" s="30" t="s">
        <v>25</v>
      </c>
      <c r="F17" s="30" t="s">
        <v>305</v>
      </c>
      <c r="G17" s="30"/>
    </row>
    <row r="18" spans="2:7" x14ac:dyDescent="0.3">
      <c r="B18" s="706"/>
      <c r="C18" s="703"/>
      <c r="D18" s="34" t="s">
        <v>308</v>
      </c>
      <c r="E18" s="30" t="s">
        <v>25</v>
      </c>
      <c r="F18" s="30" t="s">
        <v>305</v>
      </c>
      <c r="G18" s="30"/>
    </row>
    <row r="19" spans="2:7" ht="28.8" x14ac:dyDescent="0.3">
      <c r="B19" s="706"/>
      <c r="C19" s="703"/>
      <c r="D19" s="34" t="s">
        <v>307</v>
      </c>
      <c r="E19" s="30" t="s">
        <v>29</v>
      </c>
      <c r="F19" s="30" t="s">
        <v>305</v>
      </c>
      <c r="G19" s="30"/>
    </row>
    <row r="20" spans="2:7" ht="43.2" x14ac:dyDescent="0.3">
      <c r="B20" s="707"/>
      <c r="C20" s="704"/>
      <c r="D20" s="34" t="s">
        <v>306</v>
      </c>
      <c r="E20" s="30" t="s">
        <v>29</v>
      </c>
      <c r="F20" s="30" t="s">
        <v>305</v>
      </c>
      <c r="G20" s="30"/>
    </row>
    <row r="21" spans="2:7" ht="75.75" customHeight="1" x14ac:dyDescent="0.3">
      <c r="B21" s="705" t="s">
        <v>91</v>
      </c>
      <c r="C21" s="720" t="s">
        <v>304</v>
      </c>
      <c r="D21" s="30" t="s">
        <v>303</v>
      </c>
      <c r="E21" s="30" t="s">
        <v>25</v>
      </c>
      <c r="F21" s="30" t="s">
        <v>299</v>
      </c>
      <c r="G21" s="30"/>
    </row>
    <row r="22" spans="2:7" ht="71.25" customHeight="1" x14ac:dyDescent="0.3">
      <c r="B22" s="706"/>
      <c r="C22" s="721"/>
      <c r="D22" s="30" t="s">
        <v>302</v>
      </c>
      <c r="E22" s="30" t="s">
        <v>29</v>
      </c>
      <c r="F22" s="30" t="s">
        <v>299</v>
      </c>
      <c r="G22" s="30"/>
    </row>
    <row r="23" spans="2:7" ht="69.75" customHeight="1" x14ac:dyDescent="0.3">
      <c r="B23" s="706"/>
      <c r="C23" s="721"/>
      <c r="D23" s="30" t="s">
        <v>301</v>
      </c>
      <c r="E23" s="30" t="s">
        <v>29</v>
      </c>
      <c r="F23" s="30" t="s">
        <v>299</v>
      </c>
      <c r="G23" s="30"/>
    </row>
    <row r="24" spans="2:7" ht="62.25" customHeight="1" x14ac:dyDescent="0.3">
      <c r="B24" s="707"/>
      <c r="C24" s="722"/>
      <c r="D24" s="30" t="s">
        <v>300</v>
      </c>
      <c r="E24" s="30" t="s">
        <v>29</v>
      </c>
      <c r="F24" s="30" t="s">
        <v>299</v>
      </c>
      <c r="G24" s="30"/>
    </row>
    <row r="25" spans="2:7" ht="57" customHeight="1" x14ac:dyDescent="0.3">
      <c r="B25" s="698" t="s">
        <v>109</v>
      </c>
      <c r="C25" s="701" t="s">
        <v>97</v>
      </c>
      <c r="D25" s="40"/>
      <c r="E25" s="40" t="s">
        <v>25</v>
      </c>
      <c r="F25" s="30"/>
      <c r="G25" s="30"/>
    </row>
    <row r="26" spans="2:7" ht="57" customHeight="1" x14ac:dyDescent="0.3">
      <c r="B26" s="699"/>
      <c r="C26" s="701"/>
      <c r="D26" s="40"/>
      <c r="E26" s="40" t="s">
        <v>29</v>
      </c>
      <c r="F26" s="30"/>
      <c r="G26" s="30"/>
    </row>
    <row r="27" spans="2:7" ht="57" customHeight="1" x14ac:dyDescent="0.3">
      <c r="B27" s="699"/>
      <c r="C27" s="701" t="s">
        <v>98</v>
      </c>
      <c r="D27" s="40"/>
      <c r="E27" s="40" t="s">
        <v>25</v>
      </c>
      <c r="F27" s="30"/>
      <c r="G27" s="30"/>
    </row>
    <row r="28" spans="2:7" ht="57" customHeight="1" x14ac:dyDescent="0.3">
      <c r="B28" s="700"/>
      <c r="C28" s="701"/>
      <c r="D28" s="40"/>
      <c r="E28" s="40" t="s">
        <v>29</v>
      </c>
      <c r="F28" s="30"/>
      <c r="G28" s="30"/>
    </row>
    <row r="31" spans="2:7" x14ac:dyDescent="0.3">
      <c r="B31" s="35"/>
    </row>
    <row r="32" spans="2:7" ht="20.25" customHeight="1" x14ac:dyDescent="0.3">
      <c r="B32" s="715" t="s">
        <v>151</v>
      </c>
      <c r="C32" s="716"/>
      <c r="D32" s="716"/>
      <c r="E32" s="716"/>
      <c r="F32" s="716"/>
      <c r="G32" s="717"/>
    </row>
    <row r="33" spans="2:7" ht="29.25" customHeight="1" x14ac:dyDescent="0.3">
      <c r="B33" s="708" t="s">
        <v>152</v>
      </c>
      <c r="C33" s="709"/>
      <c r="D33" s="709"/>
      <c r="E33" s="709"/>
      <c r="F33" s="709"/>
      <c r="G33" s="710"/>
    </row>
    <row r="34" spans="2:7" ht="32.25" customHeight="1" x14ac:dyDescent="0.3">
      <c r="B34" s="708" t="s">
        <v>153</v>
      </c>
      <c r="C34" s="709"/>
      <c r="D34" s="709"/>
      <c r="E34" s="709"/>
      <c r="F34" s="709"/>
      <c r="G34" s="710"/>
    </row>
    <row r="35" spans="2:7" ht="32.25" customHeight="1" x14ac:dyDescent="0.3">
      <c r="B35" s="711" t="s">
        <v>154</v>
      </c>
      <c r="C35" s="712"/>
      <c r="D35" s="712"/>
      <c r="E35" s="712"/>
      <c r="F35" s="712"/>
      <c r="G35" s="713"/>
    </row>
  </sheetData>
  <mergeCells count="20">
    <mergeCell ref="B33:G33"/>
    <mergeCell ref="B34:G34"/>
    <mergeCell ref="B35:G35"/>
    <mergeCell ref="D4:D5"/>
    <mergeCell ref="E4:E5"/>
    <mergeCell ref="F4:F5"/>
    <mergeCell ref="G4:G5"/>
    <mergeCell ref="B32:G32"/>
    <mergeCell ref="B4:B5"/>
    <mergeCell ref="C4:C5"/>
    <mergeCell ref="B21:B24"/>
    <mergeCell ref="C21:C24"/>
    <mergeCell ref="C2:G2"/>
    <mergeCell ref="B25:B28"/>
    <mergeCell ref="C25:C26"/>
    <mergeCell ref="C27:C28"/>
    <mergeCell ref="C6:C10"/>
    <mergeCell ref="C11:C15"/>
    <mergeCell ref="C16:C20"/>
    <mergeCell ref="B6:B20"/>
  </mergeCells>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9"/>
  <sheetViews>
    <sheetView view="pageBreakPreview" zoomScaleNormal="100" zoomScaleSheetLayoutView="100" workbookViewId="0">
      <selection activeCell="L26" sqref="L26"/>
    </sheetView>
  </sheetViews>
  <sheetFormatPr defaultRowHeight="14.4" x14ac:dyDescent="0.3"/>
  <cols>
    <col min="1" max="1" width="3.5546875" customWidth="1"/>
    <col min="2" max="2" width="13.109375" customWidth="1"/>
    <col min="3" max="3" width="38.88671875" customWidth="1"/>
    <col min="4" max="4" width="43" customWidth="1"/>
    <col min="5" max="5" width="12.44140625" customWidth="1"/>
    <col min="6" max="6" width="9.88671875" customWidth="1"/>
    <col min="7" max="7" width="21.88671875" customWidth="1"/>
    <col min="8" max="8" width="3.88671875" customWidth="1"/>
  </cols>
  <sheetData>
    <row r="2" spans="2:7" x14ac:dyDescent="0.3">
      <c r="B2" s="17" t="s">
        <v>331</v>
      </c>
      <c r="C2" s="734" t="s">
        <v>328</v>
      </c>
      <c r="D2" s="734"/>
      <c r="E2" s="734"/>
      <c r="F2" s="734"/>
      <c r="G2" s="734"/>
    </row>
    <row r="3" spans="2:7" x14ac:dyDescent="0.3">
      <c r="B3" s="18"/>
      <c r="C3" s="19"/>
      <c r="D3" s="19"/>
      <c r="E3" s="19"/>
      <c r="F3" s="19"/>
      <c r="G3" s="20"/>
    </row>
    <row r="4" spans="2:7" ht="60.75" customHeight="1" x14ac:dyDescent="0.3">
      <c r="B4" s="718" t="s">
        <v>76</v>
      </c>
      <c r="C4" s="719" t="s">
        <v>77</v>
      </c>
      <c r="D4" s="714" t="s">
        <v>78</v>
      </c>
      <c r="E4" s="714" t="s">
        <v>35</v>
      </c>
      <c r="F4" s="714" t="s">
        <v>79</v>
      </c>
      <c r="G4" s="714" t="s">
        <v>99</v>
      </c>
    </row>
    <row r="5" spans="2:7" x14ac:dyDescent="0.3">
      <c r="B5" s="718"/>
      <c r="C5" s="719"/>
      <c r="D5" s="714"/>
      <c r="E5" s="714"/>
      <c r="F5" s="714"/>
      <c r="G5" s="714"/>
    </row>
    <row r="6" spans="2:7" x14ac:dyDescent="0.3">
      <c r="B6" s="740" t="s">
        <v>80</v>
      </c>
      <c r="C6" s="732" t="s">
        <v>81</v>
      </c>
      <c r="D6" s="24"/>
      <c r="E6" s="24" t="s">
        <v>25</v>
      </c>
      <c r="F6" s="24"/>
      <c r="G6" s="24"/>
    </row>
    <row r="7" spans="2:7" x14ac:dyDescent="0.3">
      <c r="B7" s="740"/>
      <c r="C7" s="732"/>
      <c r="D7" s="24"/>
      <c r="E7" s="24" t="s">
        <v>29</v>
      </c>
      <c r="F7" s="24"/>
      <c r="G7" s="24"/>
    </row>
    <row r="8" spans="2:7" x14ac:dyDescent="0.3">
      <c r="B8" s="740"/>
      <c r="C8" s="738" t="s">
        <v>101</v>
      </c>
      <c r="D8" s="24"/>
      <c r="E8" s="24" t="s">
        <v>25</v>
      </c>
      <c r="F8" s="24"/>
      <c r="G8" s="24"/>
    </row>
    <row r="9" spans="2:7" x14ac:dyDescent="0.3">
      <c r="B9" s="740"/>
      <c r="C9" s="739"/>
      <c r="D9" s="24"/>
      <c r="E9" s="24" t="s">
        <v>29</v>
      </c>
      <c r="F9" s="24"/>
      <c r="G9" s="24"/>
    </row>
    <row r="10" spans="2:7" x14ac:dyDescent="0.3">
      <c r="B10" s="740"/>
      <c r="C10" s="732" t="s">
        <v>82</v>
      </c>
      <c r="D10" s="24"/>
      <c r="E10" s="24" t="s">
        <v>25</v>
      </c>
      <c r="F10" s="24"/>
      <c r="G10" s="24"/>
    </row>
    <row r="11" spans="2:7" x14ac:dyDescent="0.3">
      <c r="B11" s="740"/>
      <c r="C11" s="732"/>
      <c r="D11" s="24"/>
      <c r="E11" s="24" t="s">
        <v>29</v>
      </c>
      <c r="F11" s="24"/>
      <c r="G11" s="24"/>
    </row>
    <row r="12" spans="2:7" x14ac:dyDescent="0.3">
      <c r="B12" s="740"/>
      <c r="C12" s="732" t="s">
        <v>83</v>
      </c>
      <c r="D12" s="24"/>
      <c r="E12" s="24" t="s">
        <v>25</v>
      </c>
      <c r="F12" s="24"/>
      <c r="G12" s="24"/>
    </row>
    <row r="13" spans="2:7" x14ac:dyDescent="0.3">
      <c r="B13" s="740"/>
      <c r="C13" s="732"/>
      <c r="D13" s="24"/>
      <c r="E13" s="24" t="s">
        <v>29</v>
      </c>
      <c r="F13" s="24"/>
      <c r="G13" s="24"/>
    </row>
    <row r="14" spans="2:7" x14ac:dyDescent="0.3">
      <c r="B14" s="740"/>
      <c r="C14" s="732" t="s">
        <v>84</v>
      </c>
      <c r="D14" s="24"/>
      <c r="E14" s="24" t="s">
        <v>25</v>
      </c>
      <c r="F14" s="24"/>
      <c r="G14" s="24"/>
    </row>
    <row r="15" spans="2:7" x14ac:dyDescent="0.3">
      <c r="B15" s="740"/>
      <c r="C15" s="732"/>
      <c r="D15" s="24"/>
      <c r="E15" s="24" t="s">
        <v>29</v>
      </c>
      <c r="F15" s="24"/>
      <c r="G15" s="24"/>
    </row>
    <row r="16" spans="2:7" x14ac:dyDescent="0.3">
      <c r="B16" s="740"/>
      <c r="C16" s="738" t="s">
        <v>105</v>
      </c>
      <c r="D16" s="24"/>
      <c r="E16" s="24" t="s">
        <v>25</v>
      </c>
      <c r="F16" s="24"/>
      <c r="G16" s="24"/>
    </row>
    <row r="17" spans="2:7" x14ac:dyDescent="0.3">
      <c r="B17" s="740"/>
      <c r="C17" s="739"/>
      <c r="D17" s="24"/>
      <c r="E17" s="24" t="s">
        <v>29</v>
      </c>
      <c r="F17" s="24"/>
      <c r="G17" s="24"/>
    </row>
    <row r="18" spans="2:7" x14ac:dyDescent="0.3">
      <c r="B18" s="740"/>
      <c r="C18" s="732" t="s">
        <v>85</v>
      </c>
      <c r="D18" s="24"/>
      <c r="E18" s="24" t="s">
        <v>25</v>
      </c>
      <c r="F18" s="24"/>
      <c r="G18" s="24"/>
    </row>
    <row r="19" spans="2:7" x14ac:dyDescent="0.3">
      <c r="B19" s="740"/>
      <c r="C19" s="732"/>
      <c r="D19" s="24"/>
      <c r="E19" s="24" t="s">
        <v>29</v>
      </c>
      <c r="F19" s="24"/>
      <c r="G19" s="24"/>
    </row>
    <row r="20" spans="2:7" x14ac:dyDescent="0.3">
      <c r="B20" s="740"/>
      <c r="C20" s="732" t="s">
        <v>86</v>
      </c>
      <c r="D20" s="24"/>
      <c r="E20" s="24" t="s">
        <v>25</v>
      </c>
      <c r="F20" s="24"/>
      <c r="G20" s="24"/>
    </row>
    <row r="21" spans="2:7" x14ac:dyDescent="0.3">
      <c r="B21" s="740"/>
      <c r="C21" s="732"/>
      <c r="D21" s="24"/>
      <c r="E21" s="24" t="s">
        <v>29</v>
      </c>
      <c r="F21" s="24"/>
      <c r="G21" s="24"/>
    </row>
    <row r="22" spans="2:7" x14ac:dyDescent="0.3">
      <c r="B22" s="740"/>
      <c r="C22" s="732" t="s">
        <v>87</v>
      </c>
      <c r="D22" s="24"/>
      <c r="E22" s="24" t="s">
        <v>25</v>
      </c>
      <c r="F22" s="24"/>
      <c r="G22" s="24"/>
    </row>
    <row r="23" spans="2:7" x14ac:dyDescent="0.3">
      <c r="B23" s="740"/>
      <c r="C23" s="732"/>
      <c r="D23" s="24"/>
      <c r="E23" s="24" t="s">
        <v>29</v>
      </c>
      <c r="F23" s="24"/>
      <c r="G23" s="24"/>
    </row>
    <row r="24" spans="2:7" x14ac:dyDescent="0.3">
      <c r="B24" s="740"/>
      <c r="C24" s="732" t="s">
        <v>88</v>
      </c>
      <c r="D24" s="24"/>
      <c r="E24" s="24" t="s">
        <v>25</v>
      </c>
      <c r="F24" s="24"/>
      <c r="G24" s="24"/>
    </row>
    <row r="25" spans="2:7" x14ac:dyDescent="0.3">
      <c r="B25" s="740"/>
      <c r="C25" s="732"/>
      <c r="D25" s="24"/>
      <c r="E25" s="24" t="s">
        <v>29</v>
      </c>
      <c r="F25" s="24"/>
      <c r="G25" s="24"/>
    </row>
    <row r="26" spans="2:7" ht="86.4" x14ac:dyDescent="0.3">
      <c r="B26" s="740"/>
      <c r="C26" s="23" t="s">
        <v>89</v>
      </c>
      <c r="D26" s="8" t="s">
        <v>100</v>
      </c>
      <c r="E26" s="24" t="s">
        <v>90</v>
      </c>
      <c r="F26" s="24"/>
      <c r="G26" s="24"/>
    </row>
    <row r="27" spans="2:7" x14ac:dyDescent="0.3">
      <c r="B27" s="740" t="s">
        <v>91</v>
      </c>
      <c r="C27" s="732" t="s">
        <v>92</v>
      </c>
      <c r="D27" s="24"/>
      <c r="E27" s="24" t="s">
        <v>25</v>
      </c>
      <c r="F27" s="24"/>
      <c r="G27" s="24"/>
    </row>
    <row r="28" spans="2:7" x14ac:dyDescent="0.3">
      <c r="B28" s="740"/>
      <c r="C28" s="732"/>
      <c r="D28" s="24"/>
      <c r="E28" s="24" t="s">
        <v>29</v>
      </c>
      <c r="F28" s="24"/>
      <c r="G28" s="24"/>
    </row>
    <row r="29" spans="2:7" x14ac:dyDescent="0.3">
      <c r="B29" s="740"/>
      <c r="C29" s="732" t="s">
        <v>93</v>
      </c>
      <c r="D29" s="24"/>
      <c r="E29" s="24" t="s">
        <v>25</v>
      </c>
      <c r="F29" s="24"/>
      <c r="G29" s="24"/>
    </row>
    <row r="30" spans="2:7" x14ac:dyDescent="0.3">
      <c r="B30" s="740"/>
      <c r="C30" s="732"/>
      <c r="D30" s="24"/>
      <c r="E30" s="24" t="s">
        <v>29</v>
      </c>
      <c r="F30" s="24"/>
      <c r="G30" s="24"/>
    </row>
    <row r="31" spans="2:7" x14ac:dyDescent="0.3">
      <c r="B31" s="740"/>
      <c r="C31" s="738" t="s">
        <v>102</v>
      </c>
      <c r="D31" s="24"/>
      <c r="E31" s="24" t="s">
        <v>25</v>
      </c>
      <c r="F31" s="24"/>
      <c r="G31" s="24"/>
    </row>
    <row r="32" spans="2:7" x14ac:dyDescent="0.3">
      <c r="B32" s="740"/>
      <c r="C32" s="739"/>
      <c r="D32" s="24"/>
      <c r="E32" s="24" t="s">
        <v>29</v>
      </c>
      <c r="F32" s="24"/>
      <c r="G32" s="24"/>
    </row>
    <row r="33" spans="2:7" x14ac:dyDescent="0.3">
      <c r="B33" s="740"/>
      <c r="C33" s="732" t="s">
        <v>94</v>
      </c>
      <c r="D33" s="24"/>
      <c r="E33" s="24" t="s">
        <v>25</v>
      </c>
      <c r="F33" s="24"/>
      <c r="G33" s="24"/>
    </row>
    <row r="34" spans="2:7" x14ac:dyDescent="0.3">
      <c r="B34" s="740"/>
      <c r="C34" s="732"/>
      <c r="D34" s="24"/>
      <c r="E34" s="24" t="s">
        <v>29</v>
      </c>
      <c r="F34" s="24"/>
      <c r="G34" s="24"/>
    </row>
    <row r="35" spans="2:7" x14ac:dyDescent="0.3">
      <c r="B35" s="740"/>
      <c r="C35" s="732" t="s">
        <v>95</v>
      </c>
      <c r="D35" s="24"/>
      <c r="E35" s="24" t="s">
        <v>25</v>
      </c>
      <c r="F35" s="24"/>
      <c r="G35" s="24"/>
    </row>
    <row r="36" spans="2:7" x14ac:dyDescent="0.3">
      <c r="B36" s="740"/>
      <c r="C36" s="732"/>
      <c r="D36" s="24"/>
      <c r="E36" s="24" t="s">
        <v>29</v>
      </c>
      <c r="F36" s="24"/>
      <c r="G36" s="24"/>
    </row>
    <row r="37" spans="2:7" x14ac:dyDescent="0.3">
      <c r="B37" s="740"/>
      <c r="C37" s="732" t="s">
        <v>96</v>
      </c>
      <c r="D37" s="24"/>
      <c r="E37" s="24" t="s">
        <v>25</v>
      </c>
      <c r="F37" s="24"/>
      <c r="G37" s="24"/>
    </row>
    <row r="38" spans="2:7" x14ac:dyDescent="0.3">
      <c r="B38" s="740"/>
      <c r="C38" s="732"/>
      <c r="D38" s="24"/>
      <c r="E38" s="24" t="s">
        <v>29</v>
      </c>
      <c r="F38" s="24"/>
      <c r="G38" s="24"/>
    </row>
    <row r="39" spans="2:7" x14ac:dyDescent="0.3">
      <c r="B39" s="740"/>
      <c r="C39" s="738" t="s">
        <v>103</v>
      </c>
      <c r="D39" s="24"/>
      <c r="E39" s="24" t="s">
        <v>25</v>
      </c>
      <c r="F39" s="24"/>
      <c r="G39" s="24"/>
    </row>
    <row r="40" spans="2:7" x14ac:dyDescent="0.3">
      <c r="B40" s="740"/>
      <c r="C40" s="739"/>
      <c r="D40" s="24"/>
      <c r="E40" s="24" t="s">
        <v>29</v>
      </c>
      <c r="F40" s="24"/>
      <c r="G40" s="24"/>
    </row>
    <row r="41" spans="2:7" x14ac:dyDescent="0.3">
      <c r="B41" s="740"/>
      <c r="C41" s="738" t="s">
        <v>104</v>
      </c>
      <c r="D41" s="24"/>
      <c r="E41" s="24" t="s">
        <v>25</v>
      </c>
      <c r="F41" s="24"/>
      <c r="G41" s="24"/>
    </row>
    <row r="42" spans="2:7" x14ac:dyDescent="0.3">
      <c r="B42" s="740"/>
      <c r="C42" s="739"/>
      <c r="D42" s="24"/>
      <c r="E42" s="24" t="s">
        <v>29</v>
      </c>
      <c r="F42" s="24"/>
      <c r="G42" s="24"/>
    </row>
    <row r="43" spans="2:7" x14ac:dyDescent="0.3">
      <c r="B43" s="740"/>
      <c r="C43" s="738" t="s">
        <v>106</v>
      </c>
      <c r="D43" s="9"/>
      <c r="E43" s="9" t="s">
        <v>25</v>
      </c>
      <c r="F43" s="9"/>
      <c r="G43" s="9"/>
    </row>
    <row r="44" spans="2:7" x14ac:dyDescent="0.3">
      <c r="B44" s="740"/>
      <c r="C44" s="739"/>
      <c r="D44" s="24"/>
      <c r="E44" s="24" t="s">
        <v>29</v>
      </c>
      <c r="F44" s="24"/>
      <c r="G44" s="24"/>
    </row>
    <row r="45" spans="2:7" ht="75" customHeight="1" x14ac:dyDescent="0.3">
      <c r="B45" s="740"/>
      <c r="C45" s="738" t="s">
        <v>107</v>
      </c>
      <c r="D45" s="24"/>
      <c r="E45" s="24" t="s">
        <v>25</v>
      </c>
      <c r="F45" s="24"/>
      <c r="G45" s="24"/>
    </row>
    <row r="46" spans="2:7" x14ac:dyDescent="0.3">
      <c r="B46" s="740"/>
      <c r="C46" s="739"/>
      <c r="D46" s="24"/>
      <c r="E46" s="24" t="s">
        <v>29</v>
      </c>
      <c r="F46" s="24"/>
      <c r="G46" s="24"/>
    </row>
    <row r="47" spans="2:7" x14ac:dyDescent="0.3">
      <c r="B47" s="740"/>
      <c r="C47" s="738" t="s">
        <v>108</v>
      </c>
      <c r="D47" s="733" t="s">
        <v>100</v>
      </c>
      <c r="E47" s="733" t="s">
        <v>90</v>
      </c>
      <c r="F47" s="733"/>
      <c r="G47" s="733"/>
    </row>
    <row r="48" spans="2:7" ht="87.75" customHeight="1" x14ac:dyDescent="0.3">
      <c r="B48" s="740"/>
      <c r="C48" s="739"/>
      <c r="D48" s="733"/>
      <c r="E48" s="733"/>
      <c r="F48" s="733"/>
      <c r="G48" s="733"/>
    </row>
    <row r="49" spans="2:7" ht="54.75" customHeight="1" x14ac:dyDescent="0.3">
      <c r="B49" s="735" t="s">
        <v>109</v>
      </c>
      <c r="C49" s="732" t="s">
        <v>97</v>
      </c>
      <c r="D49" s="24"/>
      <c r="E49" s="24" t="s">
        <v>25</v>
      </c>
      <c r="F49" s="24"/>
      <c r="G49" s="24"/>
    </row>
    <row r="50" spans="2:7" ht="54.75" customHeight="1" x14ac:dyDescent="0.3">
      <c r="B50" s="736"/>
      <c r="C50" s="732"/>
      <c r="D50" s="24"/>
      <c r="E50" s="24" t="s">
        <v>29</v>
      </c>
      <c r="F50" s="24"/>
      <c r="G50" s="24"/>
    </row>
    <row r="51" spans="2:7" ht="54.75" customHeight="1" x14ac:dyDescent="0.3">
      <c r="B51" s="736"/>
      <c r="C51" s="732" t="s">
        <v>98</v>
      </c>
      <c r="D51" s="24"/>
      <c r="E51" s="24" t="s">
        <v>25</v>
      </c>
      <c r="F51" s="24"/>
      <c r="G51" s="24"/>
    </row>
    <row r="52" spans="2:7" ht="54.75" customHeight="1" x14ac:dyDescent="0.3">
      <c r="B52" s="737"/>
      <c r="C52" s="732"/>
      <c r="D52" s="24"/>
      <c r="E52" s="24" t="s">
        <v>29</v>
      </c>
      <c r="F52" s="24"/>
      <c r="G52" s="24"/>
    </row>
    <row r="55" spans="2:7" x14ac:dyDescent="0.3">
      <c r="B55" s="7"/>
    </row>
    <row r="56" spans="2:7" ht="20.25" customHeight="1" x14ac:dyDescent="0.3">
      <c r="B56" s="729" t="s">
        <v>151</v>
      </c>
      <c r="C56" s="730"/>
      <c r="D56" s="730"/>
      <c r="E56" s="730"/>
      <c r="F56" s="730"/>
      <c r="G56" s="731"/>
    </row>
    <row r="57" spans="2:7" ht="29.25" customHeight="1" x14ac:dyDescent="0.3">
      <c r="B57" s="723" t="s">
        <v>152</v>
      </c>
      <c r="C57" s="724"/>
      <c r="D57" s="724"/>
      <c r="E57" s="724"/>
      <c r="F57" s="724"/>
      <c r="G57" s="725"/>
    </row>
    <row r="58" spans="2:7" ht="32.25" customHeight="1" x14ac:dyDescent="0.3">
      <c r="B58" s="723" t="s">
        <v>153</v>
      </c>
      <c r="C58" s="724"/>
      <c r="D58" s="724"/>
      <c r="E58" s="724"/>
      <c r="F58" s="724"/>
      <c r="G58" s="725"/>
    </row>
    <row r="59" spans="2:7" ht="32.25" customHeight="1" x14ac:dyDescent="0.3">
      <c r="B59" s="726" t="s">
        <v>154</v>
      </c>
      <c r="C59" s="727"/>
      <c r="D59" s="727"/>
      <c r="E59" s="727"/>
      <c r="F59" s="727"/>
      <c r="G59" s="728"/>
    </row>
  </sheetData>
  <mergeCells count="41">
    <mergeCell ref="C51:C52"/>
    <mergeCell ref="B6:B26"/>
    <mergeCell ref="C6:C7"/>
    <mergeCell ref="C10:C11"/>
    <mergeCell ref="C12:C13"/>
    <mergeCell ref="C14:C15"/>
    <mergeCell ref="C37:C38"/>
    <mergeCell ref="C45:C46"/>
    <mergeCell ref="C24:C25"/>
    <mergeCell ref="C2:G2"/>
    <mergeCell ref="B49:B52"/>
    <mergeCell ref="C8:C9"/>
    <mergeCell ref="C31:C32"/>
    <mergeCell ref="C39:C40"/>
    <mergeCell ref="C41:C42"/>
    <mergeCell ref="C16:C17"/>
    <mergeCell ref="C43:C44"/>
    <mergeCell ref="C47:C48"/>
    <mergeCell ref="C49:C50"/>
    <mergeCell ref="G47:G48"/>
    <mergeCell ref="B27:B48"/>
    <mergeCell ref="C27:C28"/>
    <mergeCell ref="C29:C30"/>
    <mergeCell ref="C33:C34"/>
    <mergeCell ref="C35:C36"/>
    <mergeCell ref="B57:G57"/>
    <mergeCell ref="B58:G58"/>
    <mergeCell ref="B59:G59"/>
    <mergeCell ref="D4:D5"/>
    <mergeCell ref="E4:E5"/>
    <mergeCell ref="F4:F5"/>
    <mergeCell ref="G4:G5"/>
    <mergeCell ref="B56:G56"/>
    <mergeCell ref="C20:C21"/>
    <mergeCell ref="C22:C23"/>
    <mergeCell ref="B4:B5"/>
    <mergeCell ref="C4:C5"/>
    <mergeCell ref="D47:D48"/>
    <mergeCell ref="E47:E48"/>
    <mergeCell ref="F47:F48"/>
    <mergeCell ref="C18:C19"/>
  </mergeCells>
  <pageMargins left="0.70866141732283472" right="0.70866141732283472" top="0.74803149606299213" bottom="0.74803149606299213" header="0.31496062992125984" footer="0.31496062992125984"/>
  <pageSetup paperSize="9" scale="55" fitToHeight="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8"/>
  <sheetViews>
    <sheetView view="pageBreakPreview" topLeftCell="B1" zoomScaleNormal="100" zoomScaleSheetLayoutView="100" workbookViewId="0">
      <selection activeCell="I16" sqref="I16"/>
    </sheetView>
  </sheetViews>
  <sheetFormatPr defaultRowHeight="14.4" x14ac:dyDescent="0.3"/>
  <cols>
    <col min="1" max="1" width="3.5546875" customWidth="1"/>
    <col min="2" max="2" width="39.44140625" customWidth="1"/>
    <col min="3" max="3" width="29" customWidth="1"/>
    <col min="4" max="4" width="31.109375" customWidth="1"/>
    <col min="5" max="5" width="4.33203125" customWidth="1"/>
  </cols>
  <sheetData>
    <row r="2" spans="2:6" x14ac:dyDescent="0.3">
      <c r="B2" s="17" t="s">
        <v>161</v>
      </c>
      <c r="C2" s="734" t="s">
        <v>162</v>
      </c>
      <c r="D2" s="734"/>
      <c r="E2" s="21"/>
      <c r="F2" s="21"/>
    </row>
    <row r="3" spans="2:6" x14ac:dyDescent="0.3">
      <c r="B3" s="18"/>
      <c r="C3" s="19"/>
      <c r="D3" s="20"/>
    </row>
    <row r="4" spans="2:6" x14ac:dyDescent="0.3">
      <c r="B4" s="742" t="s">
        <v>78</v>
      </c>
      <c r="C4" s="741" t="s">
        <v>110</v>
      </c>
      <c r="D4" s="741" t="s">
        <v>111</v>
      </c>
    </row>
    <row r="5" spans="2:6" x14ac:dyDescent="0.3">
      <c r="B5" s="743"/>
      <c r="C5" s="741"/>
      <c r="D5" s="741"/>
    </row>
    <row r="6" spans="2:6" x14ac:dyDescent="0.3">
      <c r="B6" s="11" t="s">
        <v>112</v>
      </c>
      <c r="C6" s="10"/>
      <c r="D6" s="10"/>
    </row>
    <row r="7" spans="2:6" x14ac:dyDescent="0.3">
      <c r="B7" s="11" t="s">
        <v>113</v>
      </c>
      <c r="C7" s="10"/>
      <c r="D7" s="10"/>
    </row>
    <row r="8" spans="2:6" x14ac:dyDescent="0.3">
      <c r="B8" s="11" t="s">
        <v>114</v>
      </c>
      <c r="C8" s="10"/>
      <c r="D8" s="10"/>
    </row>
  </sheetData>
  <mergeCells count="4">
    <mergeCell ref="C4:C5"/>
    <mergeCell ref="D4:D5"/>
    <mergeCell ref="B4:B5"/>
    <mergeCell ref="C2:D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12</vt:i4>
      </vt:variant>
    </vt:vector>
  </HeadingPairs>
  <TitlesOfParts>
    <vt:vector size="21" baseType="lpstr">
      <vt:lpstr>Sprawozdanie z realizacji LSR</vt:lpstr>
      <vt:lpstr>I Finansowy postęp</vt:lpstr>
      <vt:lpstr>II Rzeczowy postęp</vt:lpstr>
      <vt:lpstr>III Wskaźniki obowiązkowe PROW</vt:lpstr>
      <vt:lpstr>Ewaluacja wewnętrzna</vt:lpstr>
      <vt:lpstr>Kontrole</vt:lpstr>
      <vt:lpstr>Wskaźniki obowiązkowe RPO WKP</vt:lpstr>
      <vt:lpstr>Wskaźniki obowiązkowe RPO WP</vt:lpstr>
      <vt:lpstr>Wskaźniki obowiązkowe PO RYBY</vt:lpstr>
      <vt:lpstr>'Wskaźniki obowiązkowe RPO WKP'!_ftn1</vt:lpstr>
      <vt:lpstr>'Wskaźniki obowiązkowe RPO WP'!_ftn1</vt:lpstr>
      <vt:lpstr>'Wskaźniki obowiązkowe RPO WP'!_ftnref1</vt:lpstr>
      <vt:lpstr>'Ewaluacja wewnętrzna'!Obszar_wydruku</vt:lpstr>
      <vt:lpstr>'I Finansowy postęp'!Obszar_wydruku</vt:lpstr>
      <vt:lpstr>'II Rzeczowy postęp'!Obszar_wydruku</vt:lpstr>
      <vt:lpstr>'III Wskaźniki obowiązkowe PROW'!Obszar_wydruku</vt:lpstr>
      <vt:lpstr>Kontrole!Obszar_wydruku</vt:lpstr>
      <vt:lpstr>'Sprawozdanie z realizacji LSR'!Obszar_wydruku</vt:lpstr>
      <vt:lpstr>'Wskaźniki obowiązkowe PO RYBY'!Obszar_wydruku</vt:lpstr>
      <vt:lpstr>'Wskaźniki obowiązkowe RPO WKP'!Obszar_wydruku</vt:lpstr>
      <vt:lpstr>'Wskaźniki obowiązkowe RPO WP'!Obszar_wydruku</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Zapora Katarzyna</dc:creator>
  <cp:lastModifiedBy>User</cp:lastModifiedBy>
  <cp:lastPrinted>2025-01-15T12:23:19Z</cp:lastPrinted>
  <dcterms:created xsi:type="dcterms:W3CDTF">2017-06-20T10:24:16Z</dcterms:created>
  <dcterms:modified xsi:type="dcterms:W3CDTF">2025-03-12T07:39:24Z</dcterms:modified>
</cp:coreProperties>
</file>