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cer.DESKTOP-RNMT3T0\Desktop\ZMIANA LSR czerwiec 2022\"/>
    </mc:Choice>
  </mc:AlternateContent>
  <bookViews>
    <workbookView xWindow="0" yWindow="0" windowWidth="23040" windowHeight="8520"/>
  </bookViews>
  <sheets>
    <sheet name="plan działania" sheetId="1" r:id="rId1"/>
    <sheet name="harmonogram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" i="1" l="1"/>
  <c r="F48" i="3" l="1"/>
  <c r="H72" i="1" l="1"/>
  <c r="E68" i="1"/>
  <c r="H65" i="1"/>
  <c r="H70" i="1" s="1"/>
  <c r="E65" i="1"/>
  <c r="H53" i="1"/>
  <c r="H51" i="1"/>
  <c r="E49" i="1"/>
  <c r="H47" i="1"/>
  <c r="E45" i="1"/>
  <c r="H43" i="1"/>
  <c r="H39" i="1"/>
  <c r="H37" i="1"/>
  <c r="H23" i="1"/>
  <c r="M23" i="1" s="1"/>
  <c r="H21" i="1"/>
  <c r="H30" i="1" s="1"/>
  <c r="E21" i="1"/>
  <c r="H17" i="1"/>
  <c r="E15" i="1"/>
  <c r="E10" i="1"/>
  <c r="H7" i="1"/>
  <c r="F41" i="3"/>
  <c r="J41" i="3"/>
  <c r="J40" i="3"/>
  <c r="F40" i="3" s="1"/>
  <c r="E66" i="3" l="1"/>
  <c r="E59" i="3"/>
  <c r="E60" i="3"/>
  <c r="E65" i="3"/>
  <c r="E51" i="3"/>
  <c r="G41" i="3"/>
  <c r="G9" i="3"/>
  <c r="G10" i="3"/>
  <c r="G12" i="3"/>
  <c r="E52" i="3" s="1"/>
  <c r="G13" i="3"/>
  <c r="G14" i="3"/>
  <c r="G16" i="3"/>
  <c r="G17" i="3"/>
  <c r="E53" i="3" s="1"/>
  <c r="G18" i="3"/>
  <c r="G19" i="3"/>
  <c r="G20" i="3"/>
  <c r="G21" i="3"/>
  <c r="G22" i="3"/>
  <c r="E57" i="3" s="1"/>
  <c r="G23" i="3"/>
  <c r="G24" i="3"/>
  <c r="G25" i="3"/>
  <c r="E56" i="3" s="1"/>
  <c r="G26" i="3"/>
  <c r="G27" i="3"/>
  <c r="G28" i="3"/>
  <c r="G29" i="3"/>
  <c r="E63" i="3" s="1"/>
  <c r="G30" i="3"/>
  <c r="G31" i="3"/>
  <c r="E54" i="3" s="1"/>
  <c r="G32" i="3"/>
  <c r="E58" i="3" s="1"/>
  <c r="G33" i="3"/>
  <c r="K47" i="1" s="1"/>
  <c r="G35" i="3"/>
  <c r="G36" i="3"/>
  <c r="G37" i="3"/>
  <c r="G38" i="3"/>
  <c r="G39" i="3"/>
  <c r="G40" i="3"/>
  <c r="G8" i="3"/>
  <c r="E55" i="3" s="1"/>
  <c r="E64" i="3" l="1"/>
  <c r="K65" i="1" s="1"/>
  <c r="E62" i="3"/>
  <c r="E61" i="3"/>
  <c r="E67" i="3" s="1"/>
  <c r="G48" i="3"/>
  <c r="K76" i="1" l="1"/>
  <c r="M74" i="1"/>
  <c r="M72" i="1"/>
  <c r="K70" i="1"/>
  <c r="K77" i="1" s="1"/>
  <c r="M68" i="1"/>
  <c r="M55" i="1"/>
  <c r="K57" i="1"/>
  <c r="M53" i="1"/>
  <c r="M51" i="1"/>
  <c r="K49" i="1"/>
  <c r="M47" i="1"/>
  <c r="M45" i="1"/>
  <c r="M43" i="1"/>
  <c r="M39" i="1"/>
  <c r="M37" i="1"/>
  <c r="M29" i="1"/>
  <c r="M27" i="1"/>
  <c r="M15" i="1"/>
  <c r="M17" i="1"/>
  <c r="M10" i="1"/>
  <c r="M7" i="1"/>
  <c r="K58" i="1" l="1"/>
  <c r="M21" i="1"/>
  <c r="M65" i="1" l="1"/>
  <c r="M80" i="1" l="1"/>
  <c r="M76" i="1"/>
  <c r="H76" i="1"/>
  <c r="E76" i="1"/>
  <c r="M70" i="1"/>
  <c r="E70" i="1"/>
  <c r="M57" i="1"/>
  <c r="H57" i="1"/>
  <c r="E57" i="1"/>
  <c r="M49" i="1"/>
  <c r="H49" i="1"/>
  <c r="M41" i="1"/>
  <c r="H41" i="1"/>
  <c r="E41" i="1"/>
  <c r="K30" i="1"/>
  <c r="K31" i="1" s="1"/>
  <c r="K78" i="1" s="1"/>
  <c r="H19" i="1"/>
  <c r="E19" i="1"/>
  <c r="M13" i="1"/>
  <c r="E13" i="1"/>
  <c r="M30" i="1"/>
  <c r="E30" i="1"/>
  <c r="H13" i="1"/>
  <c r="M19" i="1"/>
  <c r="E58" i="1" l="1"/>
  <c r="E77" i="1"/>
  <c r="M77" i="1"/>
  <c r="H77" i="1"/>
  <c r="H58" i="1"/>
  <c r="M58" i="1"/>
  <c r="M31" i="1"/>
  <c r="H31" i="1"/>
  <c r="E31" i="1"/>
  <c r="E78" i="1" l="1"/>
  <c r="H78" i="1"/>
  <c r="M78" i="1"/>
  <c r="N80" i="1" s="1"/>
</calcChain>
</file>

<file path=xl/sharedStrings.xml><?xml version="1.0" encoding="utf-8"?>
<sst xmlns="http://schemas.openxmlformats.org/spreadsheetml/2006/main" count="327" uniqueCount="221">
  <si>
    <t>Cel ogólny 1</t>
  </si>
  <si>
    <t>Wzrost uczestnictwa mieszkańców w życiu społecznym i zawodowym obszaru LGD</t>
  </si>
  <si>
    <t>Lata</t>
  </si>
  <si>
    <t>2016-2018</t>
  </si>
  <si>
    <t>2019 - 2021</t>
  </si>
  <si>
    <t>2022-2023</t>
  </si>
  <si>
    <t>Razem 2016 - 2023</t>
  </si>
  <si>
    <t>Program/</t>
  </si>
  <si>
    <t>Poddziałanie / zakres Programu</t>
  </si>
  <si>
    <t>Nazwa wskaźnika</t>
  </si>
  <si>
    <t>Wartość z jednostką miary</t>
  </si>
  <si>
    <t>% realizacji wskaźnika narastająco</t>
  </si>
  <si>
    <t>Razem wartość wskaźników</t>
  </si>
  <si>
    <t>PROW</t>
  </si>
  <si>
    <t xml:space="preserve">Przedsięwzięcie </t>
  </si>
  <si>
    <t>1.1.1</t>
  </si>
  <si>
    <t>Mechanizmy współpracy społecznej, obywatelskiej, gospodarczej i ekologicznej.</t>
  </si>
  <si>
    <t xml:space="preserve">Liczba wypracowanych narzędzi partycypacji </t>
  </si>
  <si>
    <t>15 szt.</t>
  </si>
  <si>
    <t>Projekt grantowy</t>
  </si>
  <si>
    <t>Przedsięwzięcie 1.1.2</t>
  </si>
  <si>
    <t>Organizacja form aktywności osób  defaworyzowanych</t>
  </si>
  <si>
    <t>Liczba zorganizowanych form aktywności osób  defaworyzowanych</t>
  </si>
  <si>
    <t>5 szt.</t>
  </si>
  <si>
    <t>Razem cel szczegółowy 1.1</t>
  </si>
  <si>
    <t>Przedsięwzięcie 1.2.1</t>
  </si>
  <si>
    <t>Dobre  praktyki w zakresie aktywności zawodowej</t>
  </si>
  <si>
    <t xml:space="preserve">Liczba wypracowanych narzędzi aktywności zawodowej </t>
  </si>
  <si>
    <t>10 szt.</t>
  </si>
  <si>
    <t>Przedsięwzięcie 1.2.2</t>
  </si>
  <si>
    <t>Kluby aktywności osób defaworyzowanych na rynku pracy</t>
  </si>
  <si>
    <t>Liczba klubów aktywności</t>
  </si>
  <si>
    <t>12 szt.</t>
  </si>
  <si>
    <t>Razem cel szczegółowy 1.2</t>
  </si>
  <si>
    <t>Przedsięwzięcie 1.3.1</t>
  </si>
  <si>
    <t>Świetlica wiejska miejscem aktywizacji edukacyjnej.</t>
  </si>
  <si>
    <t>3 szt.</t>
  </si>
  <si>
    <t>Konkurs</t>
  </si>
  <si>
    <t>Przedsięwzięcie 1.3.2</t>
  </si>
  <si>
    <t>Adaptacja istniejącej infrastruktury na Miejsca Aktywności Lokalnej (MAL).</t>
  </si>
  <si>
    <t>Liczba utworzonych „MAL”</t>
  </si>
  <si>
    <t>Przedsięwzięcie 1.3.3</t>
  </si>
  <si>
    <t>System wsparcia dla aktywności</t>
  </si>
  <si>
    <t>152 szt.</t>
  </si>
  <si>
    <t>40 szt.</t>
  </si>
  <si>
    <t xml:space="preserve">2. </t>
  </si>
  <si>
    <t>162 szt.</t>
  </si>
  <si>
    <t>30 szt.</t>
  </si>
  <si>
    <t xml:space="preserve">1. </t>
  </si>
  <si>
    <t>66 szt.</t>
  </si>
  <si>
    <t>Bieżące, aktywizacja</t>
  </si>
  <si>
    <t>Razem cel szczegółowy 1.3</t>
  </si>
  <si>
    <t>Razem cel ogólny 1</t>
  </si>
  <si>
    <t xml:space="preserve">1 szt. </t>
  </si>
  <si>
    <t xml:space="preserve">Załącznik nr: 4  Plan działania wskazujący harmonogram osiągania poszczególnych wskaźników produktu. </t>
  </si>
  <si>
    <t>Cel 1</t>
  </si>
  <si>
    <t>Cel 2</t>
  </si>
  <si>
    <t>1.</t>
  </si>
  <si>
    <r>
      <t xml:space="preserve">1. </t>
    </r>
    <r>
      <rPr>
        <sz val="11"/>
        <color rgb="FFFF0000"/>
        <rFont val="Times New Roman"/>
        <family val="1"/>
        <charset val="238"/>
      </rPr>
      <t/>
    </r>
  </si>
  <si>
    <t>2.</t>
  </si>
  <si>
    <t xml:space="preserve">Liczba zorganizowanych szkoleń i spotkań informacyjnych </t>
  </si>
  <si>
    <t>Liczba udzielonych porad</t>
  </si>
  <si>
    <t>Cel ogólny 2</t>
  </si>
  <si>
    <t>Wzmocnienie infrastruktury turystycznej i rekreacyjnej oraz tożsamości kulturowej i ochrony dziedzictwa lokalnego</t>
  </si>
  <si>
    <t>Planowane wsparcie w PLN</t>
  </si>
  <si>
    <t>Razem planowane wsparcie w PLN</t>
  </si>
  <si>
    <t>Cel szczegółowy 2.1 Promocja obszaru LGD oparta na lokalnym dziedzictwie i  produktach lokalnych</t>
  </si>
  <si>
    <t>Przedsięwzięcie 2.1.1</t>
  </si>
  <si>
    <t>Promocja obszaru LGD z wykorzystaniem narzędzi graficznych i multimedialnych.</t>
  </si>
  <si>
    <t>Liczba  narzędzi promocji obszaru LGD</t>
  </si>
  <si>
    <t>2 szt.</t>
  </si>
  <si>
    <t>Przedsięwzięcie 2.1.2</t>
  </si>
  <si>
    <t>Promocja obszaru LGD  z wykorzystaniem produktów lokalnych.</t>
  </si>
  <si>
    <t>Liczba  narzędzi promocji produktu lokalnego</t>
  </si>
  <si>
    <t xml:space="preserve">15 szt. </t>
  </si>
  <si>
    <t xml:space="preserve">Projekt grantowy </t>
  </si>
  <si>
    <t>Razem cel szczegółowy 2.1</t>
  </si>
  <si>
    <t>Przedsięwzięcie 2.2.1</t>
  </si>
  <si>
    <t>Wsparcie inicjatyw związanych z lokalnym dziedzictwem kulturowym i historycznym.</t>
  </si>
  <si>
    <t xml:space="preserve">Liczba nowych wydarzeń, inicjatyw lub imprez </t>
  </si>
  <si>
    <t>Przedsięwzięcie 2.2.2</t>
  </si>
  <si>
    <t>Lokalne miejsca tradycji i wydarzeń historycznych</t>
  </si>
  <si>
    <t>Liczba miejsc odtworzonych, zrestaurowanych, zmodernizowanych lub utworzonych</t>
  </si>
  <si>
    <t xml:space="preserve">7 szt. </t>
  </si>
  <si>
    <t>Przedsięwzięcie 2.2.3</t>
  </si>
  <si>
    <t>Zachowanie „ginących zawodów”.</t>
  </si>
  <si>
    <t xml:space="preserve">Liczba narzędzi edukacyjnych na rzecz  reaktywacji „ginących zawodów” </t>
  </si>
  <si>
    <t xml:space="preserve">3 szt. </t>
  </si>
  <si>
    <t>Razem cel szczegółowy 2.2</t>
  </si>
  <si>
    <t>Przedsięwzięcie 2.3.1</t>
  </si>
  <si>
    <t>Rozwój infrastruktury  rekreacyjnej i wypoczynkowej.</t>
  </si>
  <si>
    <t>Liczba nowej infrastruktury rekreacyjnej i wypoczynkowej</t>
  </si>
  <si>
    <t>Przedsięwzięcie 2.3.2</t>
  </si>
  <si>
    <t>Kultura – lokomotywą aktywności społecznej.</t>
  </si>
  <si>
    <t xml:space="preserve">Liczba instytucji i organizacji działających w sferze kultury, którym udzielono wsparcia szkoleniowego i doradczego </t>
  </si>
  <si>
    <t>21 szt.</t>
  </si>
  <si>
    <t>Przedsięwzięcie 2.3.3</t>
  </si>
  <si>
    <t>Infrastruktura turystyczna.</t>
  </si>
  <si>
    <t>Liczba nowych narzędzi współpracy</t>
  </si>
  <si>
    <t>1 szt.</t>
  </si>
  <si>
    <t>Projekt współpracy</t>
  </si>
  <si>
    <t>Razem cel szczegółowy 2.3</t>
  </si>
  <si>
    <t>Razem cel ogólny 2</t>
  </si>
  <si>
    <t>Cel 3</t>
  </si>
  <si>
    <t>Cel ogólny 3</t>
  </si>
  <si>
    <t>LGD rozwija i umacnia aktywność gospodarczą obszaru</t>
  </si>
  <si>
    <t>Razem 2016 - 2033</t>
  </si>
  <si>
    <t>Cel szczegółowy 3.1 Wspieranie nowopowstających i funkcjonujących podmiotów gospodarczych działających na obszarze LGD poprzez wsparcie finansowe, doradcze i szkoleniowe</t>
  </si>
  <si>
    <t>Przedsięwzięcie 3.1.1</t>
  </si>
  <si>
    <t>Wsparcie przedsiębiorczości poprzez dotacje inwestycyjne</t>
  </si>
  <si>
    <t>Liczba nowych miejsc pracy w tym samozatrudnienie</t>
  </si>
  <si>
    <t>13 szt.</t>
  </si>
  <si>
    <t>Przedsięwzięcie 3.1.2</t>
  </si>
  <si>
    <t>Punkt wsparcia przedsiębiorczości lokalnej.</t>
  </si>
  <si>
    <t xml:space="preserve">Liczba szkoleń i porad </t>
  </si>
  <si>
    <t>500 szt.</t>
  </si>
  <si>
    <t>Razem cel szczegółowy 3.1</t>
  </si>
  <si>
    <t>Cel szczegółowy 3.2 Wzmocnienie działań promocyjnych i systemu sprzedaży produktów lokalnych</t>
  </si>
  <si>
    <t>Przedsięwzięcie 3.2.1</t>
  </si>
  <si>
    <t>Mechanizmy promocji i współpracy gospodarczej</t>
  </si>
  <si>
    <t>Liczba nowych mechanizmów promocji i współpracy</t>
  </si>
  <si>
    <t>4 szt.</t>
  </si>
  <si>
    <t>Przedsięwzięcie 3.2.2</t>
  </si>
  <si>
    <t>Wymiana doświadczeń i promocja w obszarze rozwoju przedsiębiorczości lokalnej.</t>
  </si>
  <si>
    <t>Liczba nowych mechanizmów rozwoju gospodarczego</t>
  </si>
  <si>
    <t>Razem cel szczegółowy 3.2</t>
  </si>
  <si>
    <t>Razem cel ogólny 3</t>
  </si>
  <si>
    <t xml:space="preserve">Razem LSR </t>
  </si>
  <si>
    <t xml:space="preserve">Razem planowane wsparcie na przedsięwzięcia dedykowane tworzeniu i utrzymaniu miejsc pracy w ramach poddziałania Realizacja LSR PROW </t>
  </si>
  <si>
    <t>% budżetu poddziałania Realizacja LSR</t>
  </si>
  <si>
    <t xml:space="preserve"> </t>
  </si>
  <si>
    <r>
      <t xml:space="preserve">Cel szczegółowy 1.1 </t>
    </r>
    <r>
      <rPr>
        <sz val="10"/>
        <color theme="1"/>
        <rFont val="Calibri"/>
        <family val="2"/>
        <charset val="238"/>
        <scheme val="minor"/>
      </rPr>
      <t>Wzmocnienie kompetencji  mieszkańców LGD niezbędnych dla aktywnego uczestnictwa w życiu społecznym, obywatelskim i gospodarczym oraz budowania świadomości ekologicznej.</t>
    </r>
  </si>
  <si>
    <r>
      <t xml:space="preserve">Cel szczegółowy 1.2  </t>
    </r>
    <r>
      <rPr>
        <sz val="10"/>
        <color theme="1"/>
        <rFont val="Calibri"/>
        <family val="2"/>
        <charset val="238"/>
        <scheme val="minor"/>
      </rPr>
      <t>Poszerzenie i uzupełnienie kompetencji  mieszkańców ułatwiających wejście i utrzymanie się na rynku pracy, w tym poprzez przeciwdziałanie wykluczeniu informacyjnemu, cyfrowemu i technologicznemu.</t>
    </r>
  </si>
  <si>
    <r>
      <t xml:space="preserve">Cel szczegółowy 1.3 </t>
    </r>
    <r>
      <rPr>
        <sz val="10"/>
        <color rgb="FF000000"/>
        <rFont val="Calibri"/>
        <family val="2"/>
        <charset val="238"/>
        <scheme val="minor"/>
      </rPr>
      <t>Przeciwdziałanie wykluczeniu społecznemu i zapobieganiu marginalizacji obszaru LGD poprzez wdrażanie  idei uczenia się przez całe życie.</t>
    </r>
  </si>
  <si>
    <r>
      <t xml:space="preserve">Cel szczegółowy 2.2 </t>
    </r>
    <r>
      <rPr>
        <sz val="10"/>
        <color theme="1"/>
        <rFont val="Calibri"/>
        <family val="2"/>
        <charset val="238"/>
        <scheme val="minor"/>
      </rPr>
      <t>Rozwój tradycji i kultury lokalnej obszaru LGD.</t>
    </r>
  </si>
  <si>
    <r>
      <t xml:space="preserve">Cel szczegółowy 2.3 </t>
    </r>
    <r>
      <rPr>
        <sz val="10"/>
        <color theme="1"/>
        <rFont val="Calibri"/>
        <family val="2"/>
        <charset val="238"/>
        <scheme val="minor"/>
      </rPr>
      <t>Aktywizacja i integracja obszaru LGD na rzecz turystyki,  rekreacji, kultury i historii</t>
    </r>
  </si>
  <si>
    <t>I</t>
  </si>
  <si>
    <t>II</t>
  </si>
  <si>
    <t>„Wsparcie na wdrażanie operacji w ramach strategii rozwoju lokalnego kierowanego przez społeczność”</t>
  </si>
  <si>
    <t>rok  naboru</t>
  </si>
  <si>
    <t>półrocze</t>
  </si>
  <si>
    <t>---</t>
  </si>
  <si>
    <r>
      <t xml:space="preserve">1.  </t>
    </r>
    <r>
      <rPr>
        <b/>
        <sz val="11"/>
        <color theme="1"/>
        <rFont val="Calibri"/>
        <family val="2"/>
        <charset val="238"/>
        <scheme val="minor"/>
      </rPr>
      <t>Świetlica wiejska miejscem aktywizacji edukacyjnej</t>
    </r>
    <r>
      <rPr>
        <sz val="11"/>
        <color theme="1"/>
        <rFont val="Calibri"/>
        <family val="2"/>
        <charset val="238"/>
        <scheme val="minor"/>
      </rPr>
      <t xml:space="preserve"> (2/2016) /konkurs/ - 33 004,25 EUR</t>
    </r>
  </si>
  <si>
    <r>
      <t xml:space="preserve">2.  </t>
    </r>
    <r>
      <rPr>
        <b/>
        <sz val="11"/>
        <color theme="1"/>
        <rFont val="Calibri"/>
        <family val="2"/>
        <charset val="238"/>
        <scheme val="minor"/>
      </rPr>
      <t>Lokalne miejsca tradycji i wydarzeń historycznych</t>
    </r>
    <r>
      <rPr>
        <sz val="11"/>
        <color theme="1"/>
        <rFont val="Calibri"/>
        <family val="2"/>
        <charset val="238"/>
        <scheme val="minor"/>
      </rPr>
      <t xml:space="preserve"> (3/2016) /konkurs/ - 33 752,34 EUR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</si>
  <si>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Wsparcie przedsiębiorczości poprzez dotacje inwestycyjne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– podejmowanie działalności gospodarczej </t>
    </r>
    <r>
      <rPr>
        <sz val="11"/>
        <color theme="1"/>
        <rFont val="Calibri"/>
        <family val="2"/>
        <charset val="238"/>
        <scheme val="minor"/>
      </rPr>
      <t>(1/2016)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/konkurs/ - 94 752,17 EUR</t>
    </r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</si>
  <si>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Organizacja form aktywności osób defaworyzowanych</t>
    </r>
    <r>
      <rPr>
        <sz val="11"/>
        <color theme="1"/>
        <rFont val="Calibri"/>
        <family val="2"/>
        <charset val="238"/>
        <scheme val="minor"/>
      </rPr>
      <t xml:space="preserve"> (1/2017/G) /projekt grantowy/ – 23 481,36 EUR</t>
    </r>
  </si>
  <si>
    <r>
      <t xml:space="preserve">2.  </t>
    </r>
    <r>
      <rPr>
        <b/>
        <sz val="11"/>
        <color theme="1"/>
        <rFont val="Calibri"/>
        <family val="2"/>
        <charset val="238"/>
        <scheme val="minor"/>
      </rPr>
      <t>Lokalne miejsca tradycji i wydarzeń historycznych</t>
    </r>
    <r>
      <rPr>
        <sz val="11"/>
        <color theme="1"/>
        <rFont val="Calibri"/>
        <family val="2"/>
        <charset val="238"/>
        <scheme val="minor"/>
      </rPr>
      <t xml:space="preserve"> (7/2017) /konkurs/ - 46 133,32 EUR</t>
    </r>
  </si>
  <si>
    <r>
      <t xml:space="preserve">3.  </t>
    </r>
    <r>
      <rPr>
        <b/>
        <sz val="11"/>
        <color theme="1"/>
        <rFont val="Calibri"/>
        <family val="2"/>
        <charset val="238"/>
        <scheme val="minor"/>
      </rPr>
      <t>Wsparcie przedsiębiorczości poprzez dotacje inwestycyjne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 xml:space="preserve">– podejmowanie działalności gospodarczej </t>
    </r>
    <r>
      <rPr>
        <sz val="11"/>
        <color theme="1"/>
        <rFont val="Calibri"/>
        <family val="2"/>
        <charset val="238"/>
        <scheme val="minor"/>
      </rPr>
      <t>(5/2017)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/konkurs/- 58 270,35 EUR</t>
    </r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</si>
  <si>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Świetlica wiejska miejscem aktywizacji edukacyjnej</t>
    </r>
    <r>
      <rPr>
        <sz val="11"/>
        <color theme="1"/>
        <rFont val="Calibri"/>
        <family val="2"/>
        <charset val="238"/>
        <scheme val="minor"/>
      </rPr>
      <t xml:space="preserve"> (1/2018) /konkurs/ - 45 919,45 EUR</t>
    </r>
  </si>
  <si>
    <r>
      <t>2.</t>
    </r>
    <r>
      <rPr>
        <b/>
        <sz val="11"/>
        <color theme="1"/>
        <rFont val="Calibri"/>
        <family val="2"/>
        <charset val="238"/>
        <scheme val="minor"/>
      </rPr>
      <t xml:space="preserve"> Dobre  praktyki w zakresie aktywności zawodowej </t>
    </r>
    <r>
      <rPr>
        <sz val="11"/>
        <color theme="1"/>
        <rFont val="Calibri"/>
        <family val="2"/>
        <charset val="238"/>
        <scheme val="minor"/>
      </rPr>
      <t>(1/2018/G) /projekt grantowy/ - 23 428,30 EUR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</si>
  <si>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Punkt wsparcia przedsiębiorczości lokalnej</t>
    </r>
    <r>
      <rPr>
        <sz val="11"/>
        <color theme="1"/>
        <rFont val="Calibri"/>
        <family val="2"/>
        <charset val="238"/>
        <scheme val="minor"/>
      </rPr>
      <t xml:space="preserve"> (3/2018) /konkurs/ - 10 043,15 EUR</t>
    </r>
  </si>
  <si>
    <r>
      <t xml:space="preserve">1.  </t>
    </r>
    <r>
      <rPr>
        <b/>
        <sz val="11"/>
        <color theme="1"/>
        <rFont val="Calibri"/>
        <family val="2"/>
        <charset val="238"/>
        <scheme val="minor"/>
      </rPr>
      <t>Adaptacja istniejącej infrastruktury na Miejsca Aktywności Lokalnej (MAL)</t>
    </r>
    <r>
      <rPr>
        <sz val="11"/>
        <color theme="1"/>
        <rFont val="Calibri"/>
        <family val="2"/>
        <charset val="238"/>
        <scheme val="minor"/>
      </rPr>
      <t xml:space="preserve"> (5/2018) /konkurs/ – 68 977,45 EUR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</si>
  <si>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 xml:space="preserve"> Świetlica wiejska miejscem aktywizacji edukacyjnej </t>
    </r>
    <r>
      <rPr>
        <sz val="11"/>
        <color theme="1"/>
        <rFont val="Calibri"/>
        <family val="2"/>
        <charset val="238"/>
        <scheme val="minor"/>
      </rPr>
      <t>(6/2018)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/konkurs/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-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11 457,77 EUR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</si>
  <si>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 xml:space="preserve"> Wsparcie przedsiębiorczości poprzez dotacje inwestycyjne  – podejmowanie działalności gospodarczej </t>
    </r>
    <r>
      <rPr>
        <sz val="11"/>
        <color theme="1"/>
        <rFont val="Calibri"/>
        <family val="2"/>
        <charset val="238"/>
        <scheme val="minor"/>
      </rPr>
      <t>(4/2018) /konkurs/ -  407 077,72 EUR</t>
    </r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</si>
  <si>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Promocja obszaru LGD z wykorzystaniem narzędzi graficznych  i multimedialnych</t>
    </r>
    <r>
      <rPr>
        <sz val="11"/>
        <color theme="1"/>
        <rFont val="Calibri"/>
        <family val="2"/>
        <charset val="238"/>
        <scheme val="minor"/>
      </rPr>
      <t xml:space="preserve"> (1/2019) /konkurs/ - 22 726,46 EUR</t>
    </r>
  </si>
  <si>
    <r>
      <t>2.</t>
    </r>
    <r>
      <rPr>
        <b/>
        <sz val="11"/>
        <color theme="1"/>
        <rFont val="Calibri"/>
        <family val="2"/>
        <charset val="238"/>
        <scheme val="minor"/>
      </rPr>
      <t xml:space="preserve"> Wsparcie inicjatyw związanych z lokalnym dziedzictwem kulturowym i historycznym</t>
    </r>
    <r>
      <rPr>
        <sz val="11"/>
        <color theme="1"/>
        <rFont val="Calibri"/>
        <family val="2"/>
        <charset val="238"/>
        <scheme val="minor"/>
      </rPr>
      <t xml:space="preserve"> (2/2019/G) /projekt grantowy/ - 34 089,70 EUR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</si>
  <si>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 xml:space="preserve"> Świetlica wiejska miejscem aktywizacji edukacyjnej</t>
    </r>
    <r>
      <rPr>
        <sz val="11"/>
        <color theme="1"/>
        <rFont val="Calibri"/>
        <family val="2"/>
        <charset val="238"/>
        <scheme val="minor"/>
      </rPr>
      <t xml:space="preserve"> (3/2019) /konkurs/ - 22 496,18 EUR</t>
    </r>
  </si>
  <si>
    <r>
      <t xml:space="preserve">4. </t>
    </r>
    <r>
      <rPr>
        <b/>
        <sz val="11"/>
        <color theme="1"/>
        <rFont val="Calibri"/>
        <family val="2"/>
        <charset val="238"/>
        <scheme val="minor"/>
      </rPr>
      <t xml:space="preserve"> Adaptacja istniejącej infrastruktury na Miejsca Aktywności Lokalnej (MAL)</t>
    </r>
    <r>
      <rPr>
        <sz val="11"/>
        <color theme="1"/>
        <rFont val="Calibri"/>
        <family val="2"/>
        <charset val="238"/>
        <scheme val="minor"/>
      </rPr>
      <t xml:space="preserve"> (4/2019) /konkurs/ – 44 179,85 EUR</t>
    </r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</si>
  <si>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 xml:space="preserve">Wsparcie przedsiębiorczości poprzez dotacje inwestycyjne  – rozwój działalności gospodarczej </t>
    </r>
    <r>
      <rPr>
        <sz val="11"/>
        <color theme="1"/>
        <rFont val="Calibri"/>
        <family val="2"/>
        <charset val="238"/>
        <scheme val="minor"/>
      </rPr>
      <t>(9/2019) /konkurs/ -  89 146,85 EUR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</si>
  <si>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 xml:space="preserve"> Wsparcie przedsiębiorczości poprzez dotacje inwestycyjne  – podejmowanie działalności gospodarczej </t>
    </r>
    <r>
      <rPr>
        <sz val="11"/>
        <color theme="1"/>
        <rFont val="Calibri"/>
        <family val="2"/>
        <charset val="238"/>
        <scheme val="minor"/>
      </rPr>
      <t>(8/2019) /konkurs/ - 177 241,28 EUR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</si>
  <si>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Rozwój infrastruktury rekreacyjnej i wypoczynkowej</t>
    </r>
    <r>
      <rPr>
        <sz val="11"/>
        <color theme="1"/>
        <rFont val="Calibri"/>
        <family val="2"/>
        <charset val="238"/>
        <scheme val="minor"/>
      </rPr>
      <t xml:space="preserve"> (7/2019) /konkurs/ -  175 000,00 EUR</t>
    </r>
  </si>
  <si>
    <r>
      <t xml:space="preserve">4. </t>
    </r>
    <r>
      <rPr>
        <b/>
        <sz val="11"/>
        <color theme="1"/>
        <rFont val="Calibri"/>
        <family val="2"/>
        <charset val="238"/>
        <scheme val="minor"/>
      </rPr>
      <t xml:space="preserve">Kultura – lokomotywą aktywności społecznej </t>
    </r>
    <r>
      <rPr>
        <sz val="11"/>
        <color theme="1"/>
        <rFont val="Calibri"/>
        <family val="2"/>
        <charset val="238"/>
        <scheme val="minor"/>
      </rPr>
      <t>(6/2019)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/konkurs/ - 87 500,00 EUR</t>
    </r>
  </si>
  <si>
    <r>
      <t xml:space="preserve">5. </t>
    </r>
    <r>
      <rPr>
        <b/>
        <sz val="11"/>
        <color theme="1"/>
        <rFont val="Calibri"/>
        <family val="2"/>
        <charset val="238"/>
        <scheme val="minor"/>
      </rPr>
      <t>Mechanizmy współpracy społecznej, obywatelskiej, gospodarczej i ekologicznej</t>
    </r>
    <r>
      <rPr>
        <sz val="11"/>
        <color theme="1"/>
        <rFont val="Calibri"/>
        <family val="2"/>
        <charset val="238"/>
        <scheme val="minor"/>
      </rPr>
      <t xml:space="preserve"> (4/2019/G) /projekt grantowy/ - 22 686,03 EUR</t>
    </r>
  </si>
  <si>
    <r>
      <t xml:space="preserve">6. </t>
    </r>
    <r>
      <rPr>
        <b/>
        <sz val="11"/>
        <color theme="1"/>
        <rFont val="Calibri"/>
        <family val="2"/>
        <charset val="238"/>
        <scheme val="minor"/>
      </rPr>
      <t>Kluby aktywności osób defaworyzowanych na rynku pracy</t>
    </r>
    <r>
      <rPr>
        <sz val="11"/>
        <color theme="1"/>
        <rFont val="Calibri"/>
        <family val="2"/>
        <charset val="238"/>
        <scheme val="minor"/>
      </rPr>
      <t xml:space="preserve"> (5/2019/G) /projekt grantowy/ - 27 223,23 EUR</t>
    </r>
  </si>
  <si>
    <r>
      <t xml:space="preserve">7. </t>
    </r>
    <r>
      <rPr>
        <b/>
        <sz val="11"/>
        <color theme="1"/>
        <rFont val="Calibri"/>
        <family val="2"/>
        <charset val="238"/>
        <scheme val="minor"/>
      </rPr>
      <t xml:space="preserve"> Promocja obszaru LGD  z wykorzystaniem produktów lokalnych </t>
    </r>
    <r>
      <rPr>
        <sz val="11"/>
        <color theme="1"/>
        <rFont val="Calibri"/>
        <family val="2"/>
        <charset val="238"/>
        <scheme val="minor"/>
      </rPr>
      <t>(3/2019/G) /projekt grantowy/ - 34 029,04 EUR</t>
    </r>
  </si>
  <si>
    <r>
      <t xml:space="preserve">8. </t>
    </r>
    <r>
      <rPr>
        <b/>
        <sz val="11"/>
        <color theme="1"/>
        <rFont val="Calibri"/>
        <family val="2"/>
        <charset val="238"/>
        <scheme val="minor"/>
      </rPr>
      <t xml:space="preserve"> Zachowanie „ginących zawodów”</t>
    </r>
    <r>
      <rPr>
        <sz val="11"/>
        <color theme="1"/>
        <rFont val="Calibri"/>
        <family val="2"/>
        <charset val="238"/>
        <scheme val="minor"/>
      </rPr>
      <t xml:space="preserve"> (5/2019) /konkurs/- 30 000,00 EUR</t>
    </r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</si>
  <si>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Mechanizmy promocji i współpracy gospodarczej</t>
    </r>
    <r>
      <rPr>
        <sz val="11"/>
        <color theme="1"/>
        <rFont val="Calibri"/>
        <family val="2"/>
        <charset val="238"/>
        <scheme val="minor"/>
      </rPr>
      <t xml:space="preserve"> (1/2020/G) /projekt grantowy/ - 25 000,00 EUR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</si>
  <si>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 xml:space="preserve"> Adaptacja istniejącej infrastruktury na Miejsca Aktywności Lokalnej (MAL)</t>
    </r>
    <r>
      <rPr>
        <sz val="11"/>
        <color theme="1"/>
        <rFont val="Calibri"/>
        <family val="2"/>
        <charset val="238"/>
        <scheme val="minor"/>
      </rPr>
      <t xml:space="preserve"> (3/2020) /konkurs/ –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44 646,13 EUR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</si>
  <si>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 xml:space="preserve"> Wsparcie przedsiębiorczości poprzez dotacje inwestycyjne  – podejmowanie działalności gospodarczej </t>
    </r>
    <r>
      <rPr>
        <sz val="11"/>
        <color theme="1"/>
        <rFont val="Calibri"/>
        <family val="2"/>
        <charset val="238"/>
        <scheme val="minor"/>
      </rPr>
      <t>(1/2020)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/konkurs/ -  84 125,75 EUR</t>
    </r>
  </si>
  <si>
    <r>
      <t xml:space="preserve">4. </t>
    </r>
    <r>
      <rPr>
        <b/>
        <sz val="11"/>
        <color theme="1"/>
        <rFont val="Calibri"/>
        <family val="2"/>
        <charset val="238"/>
        <scheme val="minor"/>
      </rPr>
      <t xml:space="preserve"> Zachowanie „ginących zawodów”</t>
    </r>
    <r>
      <rPr>
        <sz val="11"/>
        <color theme="1"/>
        <rFont val="Calibri"/>
        <family val="2"/>
        <charset val="238"/>
        <scheme val="minor"/>
      </rPr>
      <t xml:space="preserve"> (2/2020) /konkurs/- 15 000,00 EUR</t>
    </r>
  </si>
  <si>
    <t>Aktualny harmonogram</t>
  </si>
  <si>
    <t>wartość naboru z aktulnego harmonogramu</t>
  </si>
  <si>
    <t>powstałe oszczedności</t>
  </si>
  <si>
    <r>
      <t>1.</t>
    </r>
    <r>
      <rPr>
        <b/>
        <sz val="11"/>
        <color theme="1"/>
        <rFont val="Calibri"/>
        <family val="2"/>
        <charset val="238"/>
        <scheme val="minor"/>
      </rPr>
      <t xml:space="preserve">  Wsparcie przedsiębiorczości poprzez dotacje inwestycyjne  – podejmowanie działalności gospodarczej </t>
    </r>
    <r>
      <rPr>
        <sz val="11"/>
        <color theme="1"/>
        <rFont val="Calibri"/>
        <family val="2"/>
        <charset val="238"/>
        <scheme val="minor"/>
      </rPr>
      <t>(1/2021)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/konkurs/ - 108 611,87 EUR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</si>
  <si>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 xml:space="preserve"> Rozwój infrastruktury rekreacyjnej i wypoczynkowej</t>
    </r>
    <r>
      <rPr>
        <sz val="11"/>
        <color theme="1"/>
        <rFont val="Calibri"/>
        <family val="2"/>
        <charset val="238"/>
        <scheme val="minor"/>
      </rPr>
      <t xml:space="preserve"> (3/2021) /konkurs/ - 294 000,00 EUR</t>
    </r>
  </si>
  <si>
    <r>
      <t>1.</t>
    </r>
    <r>
      <rPr>
        <b/>
        <sz val="11"/>
        <color theme="1"/>
        <rFont val="Calibri"/>
        <family val="2"/>
        <charset val="238"/>
        <scheme val="minor"/>
      </rPr>
      <t xml:space="preserve">  Wsparcie przedsiębiorczości poprzez dotacje inwestycyjne  – podejmowanie działalności gospodarczej </t>
    </r>
    <r>
      <rPr>
        <sz val="11"/>
        <color theme="1"/>
        <rFont val="Calibri"/>
        <family val="2"/>
        <charset val="238"/>
        <scheme val="minor"/>
      </rPr>
      <t>(2/2021)</t>
    </r>
    <r>
      <rPr>
        <b/>
        <sz val="11"/>
        <color theme="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/konkurs/ - 250 000,00  EUR</t>
    </r>
  </si>
  <si>
    <t>I-1--1</t>
  </si>
  <si>
    <t>I-1--2</t>
  </si>
  <si>
    <t>I-2--1</t>
  </si>
  <si>
    <t>I-2--2</t>
  </si>
  <si>
    <t>I-3--1</t>
  </si>
  <si>
    <t>I-3--2</t>
  </si>
  <si>
    <t>II-1--1</t>
  </si>
  <si>
    <t>II-1--2</t>
  </si>
  <si>
    <t>II-2--1</t>
  </si>
  <si>
    <t>II-2--2</t>
  </si>
  <si>
    <t>II-2--3</t>
  </si>
  <si>
    <t>II-3--1</t>
  </si>
  <si>
    <t>II-3--2</t>
  </si>
  <si>
    <t>III-1--1</t>
  </si>
  <si>
    <t>III-1--2</t>
  </si>
  <si>
    <t>III-2--1</t>
  </si>
  <si>
    <t>PRZEDSIĘWZIĘCIA</t>
  </si>
  <si>
    <t>OSZCZĘDOŚĆI W RAMACH PRZEDSIĘWZIĘĆ</t>
  </si>
  <si>
    <t>SUMA</t>
  </si>
  <si>
    <t>BUFOR</t>
  </si>
  <si>
    <t>wartość naboru według stanu na czerwiec 2022 + bufor</t>
  </si>
  <si>
    <t>wartość naboru - czerwiec 2022</t>
  </si>
  <si>
    <t>wartość naboru według stanu na czerwiec 2022 z uwzględnionymi buforami</t>
  </si>
  <si>
    <r>
      <t xml:space="preserve">Liczba zaadoptowanych </t>
    </r>
    <r>
      <rPr>
        <sz val="9"/>
        <color rgb="FF000000"/>
        <rFont val="Calibri"/>
        <family val="2"/>
        <charset val="238"/>
        <scheme val="minor"/>
      </rPr>
      <t xml:space="preserve">i wyposażonych miejsc do pełnienia funkcji świetlić wiejskich </t>
    </r>
  </si>
  <si>
    <t>7 szt.</t>
  </si>
  <si>
    <t xml:space="preserve">12 szt. </t>
  </si>
  <si>
    <t>96 szt.</t>
  </si>
  <si>
    <t>13 szt</t>
  </si>
  <si>
    <t>410 szt</t>
  </si>
  <si>
    <t>83 szt.</t>
  </si>
  <si>
    <t>Planowane wsparcie w EUR</t>
  </si>
  <si>
    <t>Razem planowane wsparcie w EUR</t>
  </si>
  <si>
    <t>do kamienia milowego III przenosimy niezrealizowany wskaźnik z kamienia II - kwotę w kamieniu milowym III stanowią oszczędności z przedsięwzięcia 2.2.3 - 18 729,63</t>
  </si>
  <si>
    <t xml:space="preserve">kamień milowy III - przedsięwizięcie 2.3.1 zwiększamy o oszczędności z celu I i celu II (z wyłączniem przedsięwziecia 2.2.3 ginące zawody) </t>
  </si>
  <si>
    <t>89393,64 (oszczędności z celu I i II bez ginących zawodów) + 259376,33 (wartość naboru 3/2021 według stanu na czerwiec 2022 z uwzględnieniem buforu w wysokości 3000 euro) = 348 769,97</t>
  </si>
  <si>
    <t>1 szt. (niezrealizowany wskaźnik z kamienia II)</t>
  </si>
  <si>
    <t>kamień milowy III - przedsięwzięcie 3.1.1 zwiększamy o oszczędności z celu III.  65 369,70 (oszczędności z celu III) + 199 270,85 (wartość naboru 2/2021 według stanu na czerwiec 2022 z uwzględnieniem buforu w wysokości 3000 euro) = 264 640,55</t>
  </si>
  <si>
    <t>102 szt.</t>
  </si>
  <si>
    <t>1. Zachowanie "ginących zawodów" /planowany konkurs/ - 18 729,63 EUR</t>
  </si>
  <si>
    <t>2. Wsparcie przedsiębiorczości poprzez dotacje inwestycyjne  – podejmowanie działalności gospodarczej /planowany konkurs/ - 65 369,70  EUR</t>
  </si>
  <si>
    <t>3. Rozwój infrastruktury rekreacyjnej i wypoczynkowej /planowany konkurs/ - 89393,64 EUR</t>
  </si>
  <si>
    <t>SUMA:</t>
  </si>
  <si>
    <t>18 szt. + 2 szt. (wskaźnik niezrealizowany z ostatniego naboru) + 3 (zwiększenie wskaźnika w wyniku oszczędności) =  23</t>
  </si>
  <si>
    <t>6 + 1 (niezrealizowany wskaźnik z kamienia II) +3  (zwiększenie wskaźnika w wyniku oszczędności) = 10</t>
  </si>
  <si>
    <t>23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</si>
</sst>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9"/>
      <color rgb="FF0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9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.5"/>
      <color theme="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59595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EECE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66"/>
        <bgColor indexed="64"/>
      </patternFill>
    </fill>
  </fills>
  <borders count="60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71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2" fontId="8" fillId="0" borderId="6" xfId="0" applyNumberFormat="1" applyFont="1" applyBorder="1" applyAlignment="1">
      <alignment horizontal="center" vertical="center" wrapText="1"/>
    </xf>
    <xf numFmtId="0" fontId="9" fillId="6" borderId="4" xfId="0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horizontal="center" vertical="center"/>
    </xf>
    <xf numFmtId="2" fontId="4" fillId="4" borderId="16" xfId="0" applyNumberFormat="1" applyFont="1" applyFill="1" applyBorder="1" applyAlignment="1">
      <alignment horizontal="center" vertical="center" wrapText="1"/>
    </xf>
    <xf numFmtId="2" fontId="4" fillId="0" borderId="16" xfId="0" applyNumberFormat="1" applyFont="1" applyBorder="1" applyAlignment="1">
      <alignment horizontal="center" vertical="center" wrapText="1"/>
    </xf>
    <xf numFmtId="2" fontId="8" fillId="0" borderId="24" xfId="0" applyNumberFormat="1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6" borderId="6" xfId="0" applyFont="1" applyFill="1" applyBorder="1" applyAlignment="1">
      <alignment horizontal="center" vertical="center" wrapText="1"/>
    </xf>
    <xf numFmtId="0" fontId="11" fillId="6" borderId="6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2" fillId="3" borderId="18" xfId="0" applyFont="1" applyFill="1" applyBorder="1" applyAlignment="1">
      <alignment horizontal="center" vertical="center" wrapText="1"/>
    </xf>
    <xf numFmtId="0" fontId="12" fillId="3" borderId="44" xfId="0" applyFont="1" applyFill="1" applyBorder="1" applyAlignment="1">
      <alignment horizontal="center" vertical="center" wrapText="1"/>
    </xf>
    <xf numFmtId="0" fontId="13" fillId="7" borderId="6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0" fontId="5" fillId="0" borderId="16" xfId="0" applyFont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5" fillId="0" borderId="38" xfId="0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0" fontId="16" fillId="0" borderId="42" xfId="0" applyFont="1" applyBorder="1" applyAlignment="1">
      <alignment vertical="center" wrapText="1"/>
    </xf>
    <xf numFmtId="0" fontId="11" fillId="6" borderId="4" xfId="0" applyFont="1" applyFill="1" applyBorder="1" applyAlignment="1">
      <alignment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3" fillId="6" borderId="11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vertical="center"/>
    </xf>
    <xf numFmtId="0" fontId="6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5" fillId="0" borderId="23" xfId="0" applyFont="1" applyBorder="1" applyAlignment="1">
      <alignment vertical="center" wrapText="1"/>
    </xf>
    <xf numFmtId="0" fontId="5" fillId="0" borderId="27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0" fontId="16" fillId="0" borderId="41" xfId="0" applyFont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11" fillId="6" borderId="11" xfId="0" applyFont="1" applyFill="1" applyBorder="1" applyAlignment="1">
      <alignment vertical="center" wrapText="1"/>
    </xf>
    <xf numFmtId="2" fontId="8" fillId="0" borderId="39" xfId="0" applyNumberFormat="1" applyFont="1" applyBorder="1" applyAlignment="1">
      <alignment horizontal="center" vertical="center"/>
    </xf>
    <xf numFmtId="2" fontId="8" fillId="0" borderId="42" xfId="0" applyNumberFormat="1" applyFont="1" applyBorder="1" applyAlignment="1">
      <alignment horizontal="center" vertical="center"/>
    </xf>
    <xf numFmtId="0" fontId="14" fillId="3" borderId="43" xfId="0" applyFont="1" applyFill="1" applyBorder="1" applyAlignment="1">
      <alignment horizontal="center" vertical="center" wrapText="1"/>
    </xf>
    <xf numFmtId="0" fontId="21" fillId="5" borderId="14" xfId="0" applyFont="1" applyFill="1" applyBorder="1" applyAlignment="1">
      <alignment horizontal="center" vertical="center"/>
    </xf>
    <xf numFmtId="2" fontId="21" fillId="5" borderId="6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2" fillId="0" borderId="53" xfId="0" applyFont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2" fontId="0" fillId="0" borderId="16" xfId="0" applyNumberFormat="1" applyBorder="1" applyAlignment="1">
      <alignment horizontal="center"/>
    </xf>
    <xf numFmtId="0" fontId="2" fillId="0" borderId="16" xfId="0" applyFont="1" applyBorder="1" applyAlignment="1">
      <alignment horizontal="right"/>
    </xf>
    <xf numFmtId="0" fontId="0" fillId="0" borderId="22" xfId="0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50" xfId="0" applyBorder="1" applyAlignment="1">
      <alignment horizontal="center"/>
    </xf>
    <xf numFmtId="2" fontId="0" fillId="0" borderId="51" xfId="0" applyNumberFormat="1" applyBorder="1" applyAlignment="1">
      <alignment horizontal="center"/>
    </xf>
    <xf numFmtId="0" fontId="0" fillId="0" borderId="51" xfId="0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2" fillId="0" borderId="16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0" fontId="2" fillId="8" borderId="47" xfId="0" applyFont="1" applyFill="1" applyBorder="1" applyAlignment="1">
      <alignment horizontal="center" vertical="center" wrapText="1"/>
    </xf>
    <xf numFmtId="0" fontId="2" fillId="8" borderId="49" xfId="0" applyFont="1" applyFill="1" applyBorder="1" applyAlignment="1">
      <alignment horizontal="center" wrapText="1"/>
    </xf>
    <xf numFmtId="0" fontId="0" fillId="0" borderId="19" xfId="0" applyBorder="1" applyAlignment="1">
      <alignment horizontal="center"/>
    </xf>
    <xf numFmtId="2" fontId="0" fillId="0" borderId="20" xfId="0" applyNumberFormat="1" applyBorder="1" applyAlignment="1">
      <alignment horizontal="center"/>
    </xf>
    <xf numFmtId="0" fontId="2" fillId="0" borderId="48" xfId="0" applyFont="1" applyFill="1" applyBorder="1" applyAlignment="1">
      <alignment horizontal="right"/>
    </xf>
    <xf numFmtId="2" fontId="2" fillId="0" borderId="52" xfId="0" applyNumberFormat="1" applyFont="1" applyBorder="1" applyAlignment="1">
      <alignment horizontal="center"/>
    </xf>
    <xf numFmtId="2" fontId="17" fillId="0" borderId="51" xfId="0" applyNumberFormat="1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0" fontId="2" fillId="5" borderId="16" xfId="0" applyFont="1" applyFill="1" applyBorder="1" applyAlignment="1">
      <alignment horizontal="center" wrapText="1"/>
    </xf>
    <xf numFmtId="0" fontId="2" fillId="5" borderId="16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wrapText="1"/>
    </xf>
    <xf numFmtId="2" fontId="0" fillId="0" borderId="16" xfId="0" applyNumberFormat="1" applyBorder="1" applyAlignment="1">
      <alignment horizontal="center" wrapText="1"/>
    </xf>
    <xf numFmtId="0" fontId="18" fillId="2" borderId="6" xfId="0" applyFont="1" applyFill="1" applyBorder="1" applyAlignment="1">
      <alignment horizontal="center" vertical="center" wrapText="1"/>
    </xf>
    <xf numFmtId="2" fontId="20" fillId="0" borderId="16" xfId="0" applyNumberFormat="1" applyFont="1" applyBorder="1" applyAlignment="1">
      <alignment horizontal="center" vertical="center"/>
    </xf>
    <xf numFmtId="2" fontId="20" fillId="0" borderId="38" xfId="0" applyNumberFormat="1" applyFont="1" applyBorder="1" applyAlignment="1">
      <alignment horizontal="center" vertical="center" wrapText="1"/>
    </xf>
    <xf numFmtId="2" fontId="20" fillId="0" borderId="16" xfId="0" applyNumberFormat="1" applyFont="1" applyBorder="1" applyAlignment="1">
      <alignment horizontal="center" vertical="center" wrapText="1"/>
    </xf>
    <xf numFmtId="2" fontId="20" fillId="4" borderId="16" xfId="0" applyNumberFormat="1" applyFont="1" applyFill="1" applyBorder="1" applyAlignment="1">
      <alignment horizontal="center" vertical="center" wrapText="1"/>
    </xf>
    <xf numFmtId="2" fontId="20" fillId="4" borderId="38" xfId="0" applyNumberFormat="1" applyFont="1" applyFill="1" applyBorder="1" applyAlignment="1">
      <alignment horizontal="center" vertical="center" wrapText="1"/>
    </xf>
    <xf numFmtId="0" fontId="19" fillId="0" borderId="16" xfId="0" applyFont="1" applyBorder="1" applyAlignment="1">
      <alignment vertical="center" wrapText="1"/>
    </xf>
    <xf numFmtId="4" fontId="19" fillId="0" borderId="51" xfId="0" applyNumberFormat="1" applyFont="1" applyBorder="1" applyAlignment="1">
      <alignment horizontal="center"/>
    </xf>
    <xf numFmtId="0" fontId="19" fillId="0" borderId="51" xfId="0" applyFont="1" applyBorder="1" applyAlignment="1">
      <alignment horizontal="center"/>
    </xf>
    <xf numFmtId="2" fontId="1" fillId="14" borderId="51" xfId="0" applyNumberFormat="1" applyFont="1" applyFill="1" applyBorder="1" applyAlignment="1">
      <alignment horizontal="center"/>
    </xf>
    <xf numFmtId="2" fontId="1" fillId="14" borderId="16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 wrapText="1"/>
    </xf>
    <xf numFmtId="2" fontId="8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2" xfId="0" applyFont="1" applyBorder="1" applyAlignment="1">
      <alignment vertical="center" wrapText="1"/>
    </xf>
    <xf numFmtId="2" fontId="8" fillId="13" borderId="1" xfId="0" applyNumberFormat="1" applyFont="1" applyFill="1" applyBorder="1" applyAlignment="1">
      <alignment horizontal="center" vertical="center" wrapText="1"/>
    </xf>
    <xf numFmtId="2" fontId="8" fillId="13" borderId="9" xfId="0" applyNumberFormat="1" applyFont="1" applyFill="1" applyBorder="1" applyAlignment="1">
      <alignment horizontal="center" vertical="center" wrapText="1"/>
    </xf>
    <xf numFmtId="2" fontId="8" fillId="13" borderId="2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2" xfId="0" applyNumberFormat="1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36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31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38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2" fontId="8" fillId="0" borderId="25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20" fillId="0" borderId="2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2" fontId="8" fillId="13" borderId="25" xfId="0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2" fontId="8" fillId="5" borderId="1" xfId="0" applyNumberFormat="1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2" fontId="8" fillId="8" borderId="1" xfId="0" applyNumberFormat="1" applyFont="1" applyFill="1" applyBorder="1" applyAlignment="1">
      <alignment horizontal="center" vertical="center" wrapText="1"/>
    </xf>
    <xf numFmtId="0" fontId="8" fillId="8" borderId="2" xfId="0" applyFont="1" applyFill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2" fontId="20" fillId="0" borderId="1" xfId="0" applyNumberFormat="1" applyFont="1" applyBorder="1" applyAlignment="1">
      <alignment horizontal="center" vertical="center" wrapText="1"/>
    </xf>
    <xf numFmtId="2" fontId="20" fillId="0" borderId="2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11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2" fontId="20" fillId="4" borderId="1" xfId="0" applyNumberFormat="1" applyFont="1" applyFill="1" applyBorder="1" applyAlignment="1">
      <alignment horizontal="center" vertical="center" wrapText="1"/>
    </xf>
    <xf numFmtId="2" fontId="20" fillId="4" borderId="2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2" fontId="8" fillId="9" borderId="1" xfId="0" applyNumberFormat="1" applyFont="1" applyFill="1" applyBorder="1" applyAlignment="1">
      <alignment horizontal="center" vertical="center" wrapText="1"/>
    </xf>
    <xf numFmtId="0" fontId="8" fillId="9" borderId="9" xfId="0" applyFont="1" applyFill="1" applyBorder="1" applyAlignment="1">
      <alignment horizontal="center" vertical="center" wrapText="1"/>
    </xf>
    <xf numFmtId="0" fontId="8" fillId="9" borderId="2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2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vertical="center" wrapText="1"/>
    </xf>
    <xf numFmtId="0" fontId="5" fillId="0" borderId="45" xfId="0" applyFont="1" applyBorder="1" applyAlignment="1">
      <alignment vertical="center" wrapText="1"/>
    </xf>
    <xf numFmtId="0" fontId="5" fillId="0" borderId="46" xfId="0" applyFont="1" applyBorder="1" applyAlignment="1">
      <alignment vertical="center" wrapText="1"/>
    </xf>
    <xf numFmtId="0" fontId="5" fillId="0" borderId="29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5" fillId="0" borderId="10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 wrapText="1"/>
    </xf>
    <xf numFmtId="2" fontId="20" fillId="8" borderId="13" xfId="0" applyNumberFormat="1" applyFont="1" applyFill="1" applyBorder="1" applyAlignment="1">
      <alignment horizontal="center" vertical="center" wrapText="1"/>
    </xf>
    <xf numFmtId="2" fontId="20" fillId="8" borderId="0" xfId="0" applyNumberFormat="1" applyFont="1" applyFill="1" applyBorder="1" applyAlignment="1">
      <alignment horizontal="center" vertical="center" wrapText="1"/>
    </xf>
    <xf numFmtId="0" fontId="8" fillId="13" borderId="9" xfId="0" applyFont="1" applyFill="1" applyBorder="1" applyAlignment="1">
      <alignment horizontal="center" vertical="center" wrapText="1"/>
    </xf>
    <xf numFmtId="0" fontId="8" fillId="13" borderId="2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2" fontId="8" fillId="13" borderId="33" xfId="0" applyNumberFormat="1" applyFont="1" applyFill="1" applyBorder="1" applyAlignment="1">
      <alignment horizontal="center" vertical="center" wrapText="1"/>
    </xf>
    <xf numFmtId="0" fontId="22" fillId="11" borderId="55" xfId="0" applyFont="1" applyFill="1" applyBorder="1" applyAlignment="1">
      <alignment horizontal="center" vertical="center" wrapText="1"/>
    </xf>
    <xf numFmtId="0" fontId="22" fillId="11" borderId="54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10" borderId="51" xfId="0" applyFont="1" applyFill="1" applyBorder="1" applyAlignment="1">
      <alignment horizontal="center" vertical="center" wrapText="1"/>
    </xf>
    <xf numFmtId="0" fontId="2" fillId="10" borderId="56" xfId="0" applyFont="1" applyFill="1" applyBorder="1" applyAlignment="1">
      <alignment horizontal="center" vertical="center" wrapText="1"/>
    </xf>
    <xf numFmtId="0" fontId="2" fillId="10" borderId="5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10" borderId="16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22" fillId="11" borderId="15" xfId="0" applyFont="1" applyFill="1" applyBorder="1" applyAlignment="1">
      <alignment horizontal="center" vertical="center" wrapText="1"/>
    </xf>
    <xf numFmtId="0" fontId="19" fillId="12" borderId="16" xfId="0" applyFont="1" applyFill="1" applyBorder="1" applyAlignment="1">
      <alignment horizontal="center" vertical="center" wrapText="1"/>
    </xf>
    <xf numFmtId="2" fontId="19" fillId="12" borderId="16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66FF66"/>
      <color rgb="FF00FF99"/>
      <color rgb="FF00FF00"/>
      <color rgb="FFFFFF99"/>
      <color rgb="FFFFFFFF"/>
      <color rgb="FF8D42C6"/>
      <color rgb="FF008080"/>
      <color rgb="FFCC3300"/>
      <color rgb="FFC14382"/>
      <color rgb="FF99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"/>
  <sheetViews>
    <sheetView tabSelected="1" topLeftCell="A45" workbookViewId="0">
      <selection activeCell="L51" sqref="L51:L52"/>
    </sheetView>
  </sheetViews>
  <sheetFormatPr defaultColWidth="9.109375" defaultRowHeight="13.8" x14ac:dyDescent="0.3"/>
  <cols>
    <col min="1" max="1" width="24.109375" style="2" customWidth="1"/>
    <col min="2" max="2" width="13.44140625" style="2" customWidth="1"/>
    <col min="3" max="3" width="7.6640625" style="22" customWidth="1"/>
    <col min="4" max="4" width="6.88671875" style="22" customWidth="1"/>
    <col min="5" max="5" width="9.33203125" style="5" customWidth="1"/>
    <col min="6" max="6" width="9.77734375" style="22" customWidth="1"/>
    <col min="7" max="7" width="7.109375" style="22" customWidth="1"/>
    <col min="8" max="8" width="10.44140625" style="5" customWidth="1"/>
    <col min="9" max="9" width="9.77734375" style="22" customWidth="1"/>
    <col min="10" max="10" width="7.88671875" style="22" customWidth="1"/>
    <col min="11" max="11" width="9.44140625" style="5" bestFit="1" customWidth="1"/>
    <col min="12" max="12" width="10.21875" style="3" customWidth="1"/>
    <col min="13" max="13" width="11.33203125" style="5" customWidth="1"/>
    <col min="14" max="14" width="8.109375" style="22" customWidth="1"/>
    <col min="15" max="15" width="15.6640625" style="1" customWidth="1"/>
    <col min="16" max="16" width="11" style="5" customWidth="1"/>
    <col min="17" max="18" width="9.109375" style="1"/>
    <col min="19" max="22" width="9.109375" style="1" customWidth="1"/>
    <col min="23" max="23" width="9.109375" style="1"/>
    <col min="24" max="24" width="9.109375" style="1" customWidth="1"/>
    <col min="25" max="16384" width="9.109375" style="1"/>
  </cols>
  <sheetData>
    <row r="1" spans="1:16" x14ac:dyDescent="0.3">
      <c r="A1" s="157" t="s">
        <v>54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</row>
    <row r="2" spans="1:16" x14ac:dyDescent="0.3">
      <c r="O2" s="5"/>
    </row>
    <row r="3" spans="1:16" ht="14.4" thickBot="1" x14ac:dyDescent="0.35">
      <c r="A3" s="66" t="s">
        <v>55</v>
      </c>
    </row>
    <row r="4" spans="1:16" s="2" customFormat="1" ht="12.6" thickBot="1" x14ac:dyDescent="0.35">
      <c r="A4" s="67" t="s">
        <v>0</v>
      </c>
      <c r="B4" s="68" t="s">
        <v>2</v>
      </c>
      <c r="C4" s="221" t="s">
        <v>3</v>
      </c>
      <c r="D4" s="222"/>
      <c r="E4" s="223"/>
      <c r="F4" s="127" t="s">
        <v>4</v>
      </c>
      <c r="G4" s="127"/>
      <c r="H4" s="128"/>
      <c r="I4" s="129" t="s">
        <v>5</v>
      </c>
      <c r="J4" s="127"/>
      <c r="K4" s="128"/>
      <c r="L4" s="129" t="s">
        <v>6</v>
      </c>
      <c r="M4" s="128"/>
      <c r="N4" s="32" t="s">
        <v>7</v>
      </c>
      <c r="P4" s="3"/>
    </row>
    <row r="5" spans="1:16" s="2" customFormat="1" ht="61.8" thickBot="1" x14ac:dyDescent="0.35">
      <c r="A5" s="69" t="s">
        <v>1</v>
      </c>
      <c r="B5" s="70" t="s">
        <v>9</v>
      </c>
      <c r="C5" s="64" t="s">
        <v>10</v>
      </c>
      <c r="D5" s="65" t="s">
        <v>11</v>
      </c>
      <c r="E5" s="116" t="s">
        <v>206</v>
      </c>
      <c r="F5" s="23" t="s">
        <v>10</v>
      </c>
      <c r="G5" s="23" t="s">
        <v>11</v>
      </c>
      <c r="H5" s="116" t="s">
        <v>206</v>
      </c>
      <c r="I5" s="23" t="s">
        <v>10</v>
      </c>
      <c r="J5" s="23" t="s">
        <v>11</v>
      </c>
      <c r="K5" s="116" t="s">
        <v>206</v>
      </c>
      <c r="L5" s="17" t="s">
        <v>12</v>
      </c>
      <c r="M5" s="116" t="s">
        <v>207</v>
      </c>
      <c r="N5" s="23" t="s">
        <v>8</v>
      </c>
      <c r="P5" s="3"/>
    </row>
    <row r="6" spans="1:16" ht="14.4" thickBot="1" x14ac:dyDescent="0.35">
      <c r="A6" s="235" t="s">
        <v>131</v>
      </c>
      <c r="B6" s="236"/>
      <c r="C6" s="236"/>
      <c r="D6" s="236"/>
      <c r="E6" s="236"/>
      <c r="F6" s="236"/>
      <c r="G6" s="236"/>
      <c r="H6" s="236"/>
      <c r="I6" s="236"/>
      <c r="J6" s="236"/>
      <c r="K6" s="236"/>
      <c r="L6" s="236"/>
      <c r="M6" s="237"/>
      <c r="N6" s="33" t="s">
        <v>13</v>
      </c>
    </row>
    <row r="7" spans="1:16" x14ac:dyDescent="0.3">
      <c r="A7" s="71" t="s">
        <v>14</v>
      </c>
      <c r="B7" s="141" t="s">
        <v>17</v>
      </c>
      <c r="C7" s="130">
        <v>0</v>
      </c>
      <c r="D7" s="130">
        <v>0</v>
      </c>
      <c r="E7" s="147">
        <v>0</v>
      </c>
      <c r="F7" s="130" t="s">
        <v>18</v>
      </c>
      <c r="G7" s="130">
        <v>100</v>
      </c>
      <c r="H7" s="144">
        <f>harmonogram!F30</f>
        <v>21800.16</v>
      </c>
      <c r="I7" s="130">
        <v>0</v>
      </c>
      <c r="J7" s="130">
        <v>100</v>
      </c>
      <c r="K7" s="130">
        <v>0</v>
      </c>
      <c r="L7" s="130" t="s">
        <v>18</v>
      </c>
      <c r="M7" s="133">
        <f>SUM(E7+H7+K7)</f>
        <v>21800.16</v>
      </c>
      <c r="N7" s="136" t="s">
        <v>19</v>
      </c>
    </row>
    <row r="8" spans="1:16" x14ac:dyDescent="0.3">
      <c r="A8" s="71" t="s">
        <v>15</v>
      </c>
      <c r="B8" s="142"/>
      <c r="C8" s="131"/>
      <c r="D8" s="131"/>
      <c r="E8" s="148"/>
      <c r="F8" s="131"/>
      <c r="G8" s="131"/>
      <c r="H8" s="145"/>
      <c r="I8" s="131"/>
      <c r="J8" s="131"/>
      <c r="K8" s="131"/>
      <c r="L8" s="131"/>
      <c r="M8" s="134"/>
      <c r="N8" s="137"/>
    </row>
    <row r="9" spans="1:16" ht="36.6" thickBot="1" x14ac:dyDescent="0.35">
      <c r="A9" s="72" t="s">
        <v>16</v>
      </c>
      <c r="B9" s="143"/>
      <c r="C9" s="132"/>
      <c r="D9" s="132"/>
      <c r="E9" s="149"/>
      <c r="F9" s="132"/>
      <c r="G9" s="132"/>
      <c r="H9" s="146"/>
      <c r="I9" s="132"/>
      <c r="J9" s="132"/>
      <c r="K9" s="132"/>
      <c r="L9" s="132"/>
      <c r="M9" s="135"/>
      <c r="N9" s="138"/>
    </row>
    <row r="10" spans="1:16" x14ac:dyDescent="0.3">
      <c r="A10" s="71" t="s">
        <v>20</v>
      </c>
      <c r="B10" s="141" t="s">
        <v>22</v>
      </c>
      <c r="C10" s="130" t="s">
        <v>23</v>
      </c>
      <c r="D10" s="130">
        <v>100</v>
      </c>
      <c r="E10" s="144">
        <f>harmonogram!F12</f>
        <v>23481.360000000001</v>
      </c>
      <c r="F10" s="130">
        <v>0</v>
      </c>
      <c r="G10" s="130">
        <v>100</v>
      </c>
      <c r="H10" s="147">
        <v>0</v>
      </c>
      <c r="I10" s="130">
        <v>0</v>
      </c>
      <c r="J10" s="130">
        <v>100</v>
      </c>
      <c r="K10" s="130">
        <v>0</v>
      </c>
      <c r="L10" s="130" t="s">
        <v>23</v>
      </c>
      <c r="M10" s="133">
        <f>SUM(E10+H10+K10)</f>
        <v>23481.360000000001</v>
      </c>
      <c r="N10" s="136" t="s">
        <v>19</v>
      </c>
    </row>
    <row r="11" spans="1:16" ht="24" x14ac:dyDescent="0.3">
      <c r="A11" s="71" t="s">
        <v>21</v>
      </c>
      <c r="B11" s="142"/>
      <c r="C11" s="131"/>
      <c r="D11" s="131"/>
      <c r="E11" s="145"/>
      <c r="F11" s="131"/>
      <c r="G11" s="131"/>
      <c r="H11" s="148"/>
      <c r="I11" s="131"/>
      <c r="J11" s="131"/>
      <c r="K11" s="131"/>
      <c r="L11" s="131"/>
      <c r="M11" s="134"/>
      <c r="N11" s="137"/>
    </row>
    <row r="12" spans="1:16" ht="21" customHeight="1" thickBot="1" x14ac:dyDescent="0.35">
      <c r="A12" s="72"/>
      <c r="B12" s="143"/>
      <c r="C12" s="132"/>
      <c r="D12" s="132"/>
      <c r="E12" s="146"/>
      <c r="F12" s="132"/>
      <c r="G12" s="132"/>
      <c r="H12" s="149"/>
      <c r="I12" s="132"/>
      <c r="J12" s="132"/>
      <c r="K12" s="132"/>
      <c r="L12" s="132"/>
      <c r="M12" s="135"/>
      <c r="N12" s="138"/>
    </row>
    <row r="13" spans="1:16" ht="14.4" thickBot="1" x14ac:dyDescent="0.35">
      <c r="A13" s="139" t="s">
        <v>24</v>
      </c>
      <c r="B13" s="140"/>
      <c r="C13" s="54"/>
      <c r="D13" s="24"/>
      <c r="E13" s="11">
        <f>SUM(E7:E12)</f>
        <v>23481.360000000001</v>
      </c>
      <c r="F13" s="24"/>
      <c r="G13" s="24"/>
      <c r="H13" s="11">
        <f>SUM(H7:H12)</f>
        <v>21800.16</v>
      </c>
      <c r="I13" s="24"/>
      <c r="J13" s="24"/>
      <c r="K13" s="7">
        <v>0</v>
      </c>
      <c r="L13" s="19"/>
      <c r="M13" s="11">
        <f>SUM(M7:M12)</f>
        <v>45281.520000000004</v>
      </c>
      <c r="N13" s="24"/>
    </row>
    <row r="14" spans="1:16" ht="14.4" thickBot="1" x14ac:dyDescent="0.35">
      <c r="A14" s="158" t="s">
        <v>132</v>
      </c>
      <c r="B14" s="159"/>
      <c r="C14" s="159"/>
      <c r="D14" s="159"/>
      <c r="E14" s="159"/>
      <c r="F14" s="159"/>
      <c r="G14" s="159"/>
      <c r="H14" s="159"/>
      <c r="I14" s="159"/>
      <c r="J14" s="159"/>
      <c r="K14" s="159"/>
      <c r="L14" s="159"/>
      <c r="M14" s="160"/>
      <c r="N14" s="33" t="s">
        <v>13</v>
      </c>
    </row>
    <row r="15" spans="1:16" x14ac:dyDescent="0.3">
      <c r="A15" s="71" t="s">
        <v>25</v>
      </c>
      <c r="B15" s="184" t="s">
        <v>27</v>
      </c>
      <c r="C15" s="130" t="s">
        <v>28</v>
      </c>
      <c r="D15" s="130">
        <v>100</v>
      </c>
      <c r="E15" s="144">
        <f>harmonogram!F17</f>
        <v>23428.3</v>
      </c>
      <c r="F15" s="130">
        <v>0</v>
      </c>
      <c r="G15" s="130">
        <v>100</v>
      </c>
      <c r="H15" s="147">
        <v>0</v>
      </c>
      <c r="I15" s="130">
        <v>0</v>
      </c>
      <c r="J15" s="130">
        <v>100</v>
      </c>
      <c r="K15" s="130">
        <v>0</v>
      </c>
      <c r="L15" s="130" t="s">
        <v>28</v>
      </c>
      <c r="M15" s="133">
        <f>SUM(E15+H15+K15)</f>
        <v>23428.3</v>
      </c>
      <c r="N15" s="136" t="s">
        <v>19</v>
      </c>
    </row>
    <row r="16" spans="1:16" ht="48.6" customHeight="1" thickBot="1" x14ac:dyDescent="0.35">
      <c r="A16" s="72" t="s">
        <v>26</v>
      </c>
      <c r="B16" s="185"/>
      <c r="C16" s="132"/>
      <c r="D16" s="132"/>
      <c r="E16" s="146"/>
      <c r="F16" s="132"/>
      <c r="G16" s="132"/>
      <c r="H16" s="149"/>
      <c r="I16" s="132"/>
      <c r="J16" s="132"/>
      <c r="K16" s="132"/>
      <c r="L16" s="132"/>
      <c r="M16" s="135"/>
      <c r="N16" s="138"/>
    </row>
    <row r="17" spans="1:14" x14ac:dyDescent="0.3">
      <c r="A17" s="71" t="s">
        <v>29</v>
      </c>
      <c r="B17" s="141" t="s">
        <v>31</v>
      </c>
      <c r="C17" s="150">
        <v>0</v>
      </c>
      <c r="D17" s="150">
        <v>0</v>
      </c>
      <c r="E17" s="152">
        <v>0</v>
      </c>
      <c r="F17" s="150" t="s">
        <v>32</v>
      </c>
      <c r="G17" s="150">
        <v>100</v>
      </c>
      <c r="H17" s="144">
        <f>harmonogram!F31</f>
        <v>26514.67</v>
      </c>
      <c r="I17" s="150">
        <v>0</v>
      </c>
      <c r="J17" s="150">
        <v>100</v>
      </c>
      <c r="K17" s="150">
        <v>0</v>
      </c>
      <c r="L17" s="150" t="s">
        <v>32</v>
      </c>
      <c r="M17" s="133">
        <f>SUM(E17+H17+K17)</f>
        <v>26514.67</v>
      </c>
      <c r="N17" s="155" t="s">
        <v>19</v>
      </c>
    </row>
    <row r="18" spans="1:14" ht="36.6" thickBot="1" x14ac:dyDescent="0.35">
      <c r="A18" s="72" t="s">
        <v>30</v>
      </c>
      <c r="B18" s="143"/>
      <c r="C18" s="151"/>
      <c r="D18" s="151"/>
      <c r="E18" s="153"/>
      <c r="F18" s="151"/>
      <c r="G18" s="151"/>
      <c r="H18" s="146"/>
      <c r="I18" s="151"/>
      <c r="J18" s="151"/>
      <c r="K18" s="151"/>
      <c r="L18" s="151"/>
      <c r="M18" s="135"/>
      <c r="N18" s="156"/>
    </row>
    <row r="19" spans="1:14" ht="14.4" thickBot="1" x14ac:dyDescent="0.35">
      <c r="A19" s="73" t="s">
        <v>33</v>
      </c>
      <c r="B19" s="41"/>
      <c r="C19" s="25"/>
      <c r="D19" s="25"/>
      <c r="E19" s="11">
        <f>SUM(E15:E18)</f>
        <v>23428.3</v>
      </c>
      <c r="F19" s="25"/>
      <c r="G19" s="25"/>
      <c r="H19" s="11">
        <f>SUM(H15:H18)</f>
        <v>26514.67</v>
      </c>
      <c r="I19" s="25"/>
      <c r="J19" s="25"/>
      <c r="K19" s="8">
        <v>0</v>
      </c>
      <c r="L19" s="49"/>
      <c r="M19" s="11">
        <f>SUM(M15:M18)</f>
        <v>49942.97</v>
      </c>
      <c r="N19" s="24"/>
    </row>
    <row r="20" spans="1:14" ht="14.4" thickBot="1" x14ac:dyDescent="0.35">
      <c r="A20" s="161" t="s">
        <v>133</v>
      </c>
      <c r="B20" s="162"/>
      <c r="C20" s="162"/>
      <c r="D20" s="162"/>
      <c r="E20" s="162"/>
      <c r="F20" s="162"/>
      <c r="G20" s="162"/>
      <c r="H20" s="162"/>
      <c r="I20" s="162"/>
      <c r="J20" s="162"/>
      <c r="K20" s="162"/>
      <c r="L20" s="162"/>
      <c r="M20" s="163"/>
      <c r="N20" s="34" t="s">
        <v>13</v>
      </c>
    </row>
    <row r="21" spans="1:14" x14ac:dyDescent="0.3">
      <c r="A21" s="74" t="s">
        <v>34</v>
      </c>
      <c r="B21" s="233" t="s">
        <v>199</v>
      </c>
      <c r="C21" s="177" t="s">
        <v>200</v>
      </c>
      <c r="D21" s="177">
        <v>70</v>
      </c>
      <c r="E21" s="179">
        <f>SUM(harmonogram!F8+harmonogram!F16)</f>
        <v>78923.7</v>
      </c>
      <c r="F21" s="177" t="s">
        <v>36</v>
      </c>
      <c r="G21" s="180">
        <v>100</v>
      </c>
      <c r="H21" s="179">
        <f>SUM(harmonogram!F20+harmonogram!F24)</f>
        <v>33738.699999999997</v>
      </c>
      <c r="I21" s="154">
        <v>0</v>
      </c>
      <c r="J21" s="154">
        <v>100</v>
      </c>
      <c r="K21" s="154">
        <v>0</v>
      </c>
      <c r="L21" s="154" t="s">
        <v>28</v>
      </c>
      <c r="M21" s="173">
        <f>SUM(E21+H21+K21)</f>
        <v>112662.39999999999</v>
      </c>
      <c r="N21" s="175" t="s">
        <v>37</v>
      </c>
    </row>
    <row r="22" spans="1:14" ht="82.2" customHeight="1" thickBot="1" x14ac:dyDescent="0.35">
      <c r="A22" s="75" t="s">
        <v>35</v>
      </c>
      <c r="B22" s="143"/>
      <c r="C22" s="178"/>
      <c r="D22" s="178"/>
      <c r="E22" s="146"/>
      <c r="F22" s="178"/>
      <c r="G22" s="174"/>
      <c r="H22" s="146"/>
      <c r="I22" s="132"/>
      <c r="J22" s="132"/>
      <c r="K22" s="132"/>
      <c r="L22" s="132"/>
      <c r="M22" s="174"/>
      <c r="N22" s="176"/>
    </row>
    <row r="23" spans="1:14" x14ac:dyDescent="0.3">
      <c r="A23" s="76" t="s">
        <v>38</v>
      </c>
      <c r="B23" s="141" t="s">
        <v>40</v>
      </c>
      <c r="C23" s="130">
        <v>0</v>
      </c>
      <c r="D23" s="130">
        <v>0</v>
      </c>
      <c r="E23" s="130">
        <v>0</v>
      </c>
      <c r="F23" s="130" t="s">
        <v>201</v>
      </c>
      <c r="G23" s="130">
        <v>100</v>
      </c>
      <c r="H23" s="144">
        <f>SUM(harmonogram!F19+harmonogram!F25+harmonogram!F36)</f>
        <v>150630</v>
      </c>
      <c r="I23" s="130">
        <v>0</v>
      </c>
      <c r="J23" s="130">
        <v>100</v>
      </c>
      <c r="K23" s="130">
        <v>0</v>
      </c>
      <c r="L23" s="130" t="s">
        <v>32</v>
      </c>
      <c r="M23" s="133">
        <f>SUM(E23+H23+K23)</f>
        <v>150630</v>
      </c>
      <c r="N23" s="166" t="s">
        <v>37</v>
      </c>
    </row>
    <row r="24" spans="1:14" ht="14.4" customHeight="1" x14ac:dyDescent="0.3">
      <c r="A24" s="230" t="s">
        <v>39</v>
      </c>
      <c r="B24" s="142"/>
      <c r="C24" s="131"/>
      <c r="D24" s="131"/>
      <c r="E24" s="131"/>
      <c r="F24" s="131"/>
      <c r="G24" s="131"/>
      <c r="H24" s="145"/>
      <c r="I24" s="131"/>
      <c r="J24" s="131"/>
      <c r="K24" s="131"/>
      <c r="L24" s="131"/>
      <c r="M24" s="164"/>
      <c r="N24" s="167"/>
    </row>
    <row r="25" spans="1:14" ht="26.4" customHeight="1" thickBot="1" x14ac:dyDescent="0.35">
      <c r="A25" s="231"/>
      <c r="B25" s="234"/>
      <c r="C25" s="172"/>
      <c r="D25" s="172"/>
      <c r="E25" s="172"/>
      <c r="F25" s="172"/>
      <c r="G25" s="172"/>
      <c r="H25" s="251"/>
      <c r="I25" s="172"/>
      <c r="J25" s="172"/>
      <c r="K25" s="172"/>
      <c r="L25" s="172"/>
      <c r="M25" s="165"/>
      <c r="N25" s="168"/>
    </row>
    <row r="26" spans="1:14" s="5" customFormat="1" x14ac:dyDescent="0.3">
      <c r="A26" s="77" t="s">
        <v>41</v>
      </c>
      <c r="B26" s="42" t="s">
        <v>57</v>
      </c>
      <c r="C26" s="55"/>
      <c r="D26" s="169">
        <v>37</v>
      </c>
      <c r="E26" s="9" t="s">
        <v>57</v>
      </c>
      <c r="F26" s="55"/>
      <c r="G26" s="169">
        <v>77</v>
      </c>
      <c r="H26" s="9" t="s">
        <v>48</v>
      </c>
      <c r="I26" s="62"/>
      <c r="J26" s="169">
        <v>100</v>
      </c>
      <c r="K26" s="9" t="s">
        <v>58</v>
      </c>
      <c r="L26" s="61" t="s">
        <v>57</v>
      </c>
      <c r="M26" s="10" t="s">
        <v>48</v>
      </c>
      <c r="N26" s="35"/>
    </row>
    <row r="27" spans="1:14" s="5" customFormat="1" ht="36" x14ac:dyDescent="0.3">
      <c r="A27" s="227" t="s">
        <v>42</v>
      </c>
      <c r="B27" s="43" t="s">
        <v>61</v>
      </c>
      <c r="C27" s="56" t="s">
        <v>43</v>
      </c>
      <c r="D27" s="170"/>
      <c r="E27" s="117">
        <v>72500</v>
      </c>
      <c r="F27" s="56" t="s">
        <v>46</v>
      </c>
      <c r="G27" s="170"/>
      <c r="H27" s="119">
        <v>97500</v>
      </c>
      <c r="I27" s="56" t="s">
        <v>202</v>
      </c>
      <c r="J27" s="170"/>
      <c r="K27" s="117">
        <v>129655</v>
      </c>
      <c r="L27" s="63" t="s">
        <v>204</v>
      </c>
      <c r="M27" s="120">
        <f>SUM(E27+H27+K27)</f>
        <v>299655</v>
      </c>
      <c r="N27" s="36" t="s">
        <v>50</v>
      </c>
    </row>
    <row r="28" spans="1:14" s="5" customFormat="1" x14ac:dyDescent="0.3">
      <c r="A28" s="228"/>
      <c r="B28" s="44" t="s">
        <v>59</v>
      </c>
      <c r="C28" s="56"/>
      <c r="D28" s="170"/>
      <c r="E28" s="15" t="s">
        <v>45</v>
      </c>
      <c r="F28" s="56"/>
      <c r="G28" s="170"/>
      <c r="H28" s="15" t="s">
        <v>45</v>
      </c>
      <c r="I28" s="56"/>
      <c r="J28" s="170"/>
      <c r="K28" s="15" t="s">
        <v>45</v>
      </c>
      <c r="L28" s="4" t="s">
        <v>45</v>
      </c>
      <c r="M28" s="14" t="s">
        <v>45</v>
      </c>
      <c r="N28" s="37"/>
    </row>
    <row r="29" spans="1:14" s="5" customFormat="1" ht="48.6" thickBot="1" x14ac:dyDescent="0.35">
      <c r="A29" s="229"/>
      <c r="B29" s="45" t="s">
        <v>60</v>
      </c>
      <c r="C29" s="57" t="s">
        <v>44</v>
      </c>
      <c r="D29" s="171"/>
      <c r="E29" s="118">
        <v>100000</v>
      </c>
      <c r="F29" s="57" t="s">
        <v>47</v>
      </c>
      <c r="G29" s="171"/>
      <c r="H29" s="118">
        <v>75000</v>
      </c>
      <c r="I29" s="57" t="s">
        <v>203</v>
      </c>
      <c r="J29" s="171"/>
      <c r="K29" s="118">
        <v>30000</v>
      </c>
      <c r="L29" s="50" t="s">
        <v>205</v>
      </c>
      <c r="M29" s="121">
        <f>SUM(E29+H29+K29)</f>
        <v>205000</v>
      </c>
      <c r="N29" s="36" t="s">
        <v>50</v>
      </c>
    </row>
    <row r="30" spans="1:14" s="5" customFormat="1" ht="14.4" thickBot="1" x14ac:dyDescent="0.35">
      <c r="A30" s="78" t="s">
        <v>51</v>
      </c>
      <c r="B30" s="46"/>
      <c r="C30" s="26"/>
      <c r="D30" s="26"/>
      <c r="E30" s="82">
        <f>SUM(E21+E27+E29)</f>
        <v>251423.7</v>
      </c>
      <c r="F30" s="26"/>
      <c r="G30" s="26"/>
      <c r="H30" s="16">
        <f>SUM(H21+H23+H27+H29)</f>
        <v>356868.7</v>
      </c>
      <c r="I30" s="26"/>
      <c r="J30" s="26"/>
      <c r="K30" s="16">
        <f>SUM(K21+K23+K27+K29)</f>
        <v>159655</v>
      </c>
      <c r="L30" s="51"/>
      <c r="M30" s="82">
        <f>SUM(M21+M23+M27+M29)</f>
        <v>767947.4</v>
      </c>
      <c r="N30" s="38"/>
    </row>
    <row r="31" spans="1:14" ht="14.4" thickBot="1" x14ac:dyDescent="0.35">
      <c r="A31" s="79" t="s">
        <v>52</v>
      </c>
      <c r="B31" s="47"/>
      <c r="C31" s="27"/>
      <c r="D31" s="27"/>
      <c r="E31" s="83">
        <f>SUM(E13+E19+E30)</f>
        <v>298333.36</v>
      </c>
      <c r="F31" s="84"/>
      <c r="G31" s="84"/>
      <c r="H31" s="83">
        <f>SUM(H13+H19+H30)</f>
        <v>405183.53</v>
      </c>
      <c r="I31" s="84"/>
      <c r="J31" s="84"/>
      <c r="K31" s="83">
        <f>SUM(K13+K19+K30)</f>
        <v>159655</v>
      </c>
      <c r="L31" s="52"/>
      <c r="M31" s="83">
        <f>SUM(M13+M19+M30)</f>
        <v>863171.89</v>
      </c>
      <c r="N31" s="39"/>
    </row>
    <row r="33" spans="1:20" ht="14.4" thickBot="1" x14ac:dyDescent="0.35">
      <c r="A33" s="66" t="s">
        <v>56</v>
      </c>
    </row>
    <row r="34" spans="1:20" ht="14.4" thickBot="1" x14ac:dyDescent="0.35">
      <c r="A34" s="67" t="s">
        <v>62</v>
      </c>
      <c r="B34" s="80" t="s">
        <v>2</v>
      </c>
      <c r="C34" s="210" t="s">
        <v>3</v>
      </c>
      <c r="D34" s="211"/>
      <c r="E34" s="212"/>
      <c r="F34" s="210" t="s">
        <v>4</v>
      </c>
      <c r="G34" s="211"/>
      <c r="H34" s="212"/>
      <c r="I34" s="210" t="s">
        <v>5</v>
      </c>
      <c r="J34" s="211"/>
      <c r="K34" s="212"/>
      <c r="L34" s="210" t="s">
        <v>6</v>
      </c>
      <c r="M34" s="212"/>
      <c r="N34" s="32" t="s">
        <v>7</v>
      </c>
    </row>
    <row r="35" spans="1:20" s="2" customFormat="1" ht="61.8" thickBot="1" x14ac:dyDescent="0.35">
      <c r="A35" s="69" t="s">
        <v>63</v>
      </c>
      <c r="B35" s="70" t="s">
        <v>9</v>
      </c>
      <c r="C35" s="23" t="s">
        <v>10</v>
      </c>
      <c r="D35" s="23" t="s">
        <v>11</v>
      </c>
      <c r="E35" s="17" t="s">
        <v>64</v>
      </c>
      <c r="F35" s="23" t="s">
        <v>10</v>
      </c>
      <c r="G35" s="23" t="s">
        <v>11</v>
      </c>
      <c r="H35" s="17" t="s">
        <v>64</v>
      </c>
      <c r="I35" s="23" t="s">
        <v>10</v>
      </c>
      <c r="J35" s="23" t="s">
        <v>11</v>
      </c>
      <c r="K35" s="17" t="s">
        <v>64</v>
      </c>
      <c r="L35" s="17" t="s">
        <v>12</v>
      </c>
      <c r="M35" s="18" t="s">
        <v>65</v>
      </c>
      <c r="N35" s="29" t="s">
        <v>8</v>
      </c>
      <c r="P35" s="3"/>
    </row>
    <row r="36" spans="1:20" ht="14.4" thickBot="1" x14ac:dyDescent="0.35">
      <c r="A36" s="181" t="s">
        <v>66</v>
      </c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3"/>
      <c r="N36" s="23" t="s">
        <v>13</v>
      </c>
    </row>
    <row r="37" spans="1:20" x14ac:dyDescent="0.3">
      <c r="A37" s="71" t="s">
        <v>67</v>
      </c>
      <c r="B37" s="184" t="s">
        <v>69</v>
      </c>
      <c r="C37" s="130">
        <v>0</v>
      </c>
      <c r="D37" s="130">
        <v>0</v>
      </c>
      <c r="E37" s="130">
        <v>0</v>
      </c>
      <c r="F37" s="130" t="s">
        <v>70</v>
      </c>
      <c r="G37" s="130">
        <v>100</v>
      </c>
      <c r="H37" s="144">
        <f>harmonogram!F22</f>
        <v>22263.54</v>
      </c>
      <c r="I37" s="130">
        <v>0</v>
      </c>
      <c r="J37" s="130">
        <v>100</v>
      </c>
      <c r="K37" s="130">
        <v>0</v>
      </c>
      <c r="L37" s="186" t="s">
        <v>70</v>
      </c>
      <c r="M37" s="133">
        <f>SUM(E37+H37+K37)</f>
        <v>22263.54</v>
      </c>
      <c r="N37" s="136" t="s">
        <v>37</v>
      </c>
    </row>
    <row r="38" spans="1:20" ht="36.6" thickBot="1" x14ac:dyDescent="0.35">
      <c r="A38" s="72" t="s">
        <v>68</v>
      </c>
      <c r="B38" s="185"/>
      <c r="C38" s="132"/>
      <c r="D38" s="132"/>
      <c r="E38" s="132"/>
      <c r="F38" s="132"/>
      <c r="G38" s="132"/>
      <c r="H38" s="146"/>
      <c r="I38" s="132"/>
      <c r="J38" s="132"/>
      <c r="K38" s="132"/>
      <c r="L38" s="178"/>
      <c r="M38" s="135"/>
      <c r="N38" s="138"/>
    </row>
    <row r="39" spans="1:20" x14ac:dyDescent="0.3">
      <c r="A39" s="71" t="s">
        <v>71</v>
      </c>
      <c r="B39" s="184" t="s">
        <v>73</v>
      </c>
      <c r="C39" s="130">
        <v>0</v>
      </c>
      <c r="D39" s="130">
        <v>0</v>
      </c>
      <c r="E39" s="130">
        <v>0</v>
      </c>
      <c r="F39" s="130" t="s">
        <v>18</v>
      </c>
      <c r="G39" s="130">
        <v>100</v>
      </c>
      <c r="H39" s="144">
        <f>harmonogram!F32</f>
        <v>33143.33</v>
      </c>
      <c r="I39" s="130">
        <v>0</v>
      </c>
      <c r="J39" s="130">
        <v>100</v>
      </c>
      <c r="K39" s="130">
        <v>0</v>
      </c>
      <c r="L39" s="130" t="s">
        <v>74</v>
      </c>
      <c r="M39" s="133">
        <f>SUM(E39+H39+K39)</f>
        <v>33143.33</v>
      </c>
      <c r="N39" s="136" t="s">
        <v>75</v>
      </c>
    </row>
    <row r="40" spans="1:20" ht="36.6" thickBot="1" x14ac:dyDescent="0.35">
      <c r="A40" s="72" t="s">
        <v>72</v>
      </c>
      <c r="B40" s="185"/>
      <c r="C40" s="132"/>
      <c r="D40" s="132"/>
      <c r="E40" s="132"/>
      <c r="F40" s="132"/>
      <c r="G40" s="132"/>
      <c r="H40" s="146"/>
      <c r="I40" s="132"/>
      <c r="J40" s="132"/>
      <c r="K40" s="132"/>
      <c r="L40" s="132"/>
      <c r="M40" s="135"/>
      <c r="N40" s="138"/>
    </row>
    <row r="41" spans="1:20" ht="14.4" thickBot="1" x14ac:dyDescent="0.35">
      <c r="A41" s="139" t="s">
        <v>76</v>
      </c>
      <c r="B41" s="140"/>
      <c r="C41" s="28"/>
      <c r="D41" s="28"/>
      <c r="E41" s="7">
        <f>SUM(E37:E40)</f>
        <v>0</v>
      </c>
      <c r="F41" s="28"/>
      <c r="G41" s="28"/>
      <c r="H41" s="11">
        <f>SUM(H37:H40)</f>
        <v>55406.87</v>
      </c>
      <c r="I41" s="28"/>
      <c r="J41" s="28"/>
      <c r="K41" s="7">
        <v>0</v>
      </c>
      <c r="L41" s="20"/>
      <c r="M41" s="11">
        <f>SUM(M37:M40)</f>
        <v>55406.87</v>
      </c>
      <c r="N41" s="28"/>
    </row>
    <row r="42" spans="1:20" ht="14.4" thickBot="1" x14ac:dyDescent="0.35">
      <c r="A42" s="187" t="s">
        <v>134</v>
      </c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3"/>
      <c r="N42" s="23" t="s">
        <v>13</v>
      </c>
    </row>
    <row r="43" spans="1:20" x14ac:dyDescent="0.3">
      <c r="A43" s="71" t="s">
        <v>77</v>
      </c>
      <c r="B43" s="184" t="s">
        <v>79</v>
      </c>
      <c r="C43" s="130">
        <v>0</v>
      </c>
      <c r="D43" s="130">
        <v>0</v>
      </c>
      <c r="E43" s="147">
        <v>0</v>
      </c>
      <c r="F43" s="130" t="s">
        <v>18</v>
      </c>
      <c r="G43" s="130">
        <v>100</v>
      </c>
      <c r="H43" s="144">
        <f>harmonogram!F23</f>
        <v>33099.69</v>
      </c>
      <c r="I43" s="130">
        <v>0</v>
      </c>
      <c r="J43" s="130">
        <v>100</v>
      </c>
      <c r="K43" s="130">
        <v>0</v>
      </c>
      <c r="L43" s="130" t="s">
        <v>18</v>
      </c>
      <c r="M43" s="133">
        <f>SUM(E43+H43+K43)</f>
        <v>33099.69</v>
      </c>
      <c r="N43" s="136" t="s">
        <v>19</v>
      </c>
    </row>
    <row r="44" spans="1:20" ht="36.6" thickBot="1" x14ac:dyDescent="0.35">
      <c r="A44" s="72" t="s">
        <v>78</v>
      </c>
      <c r="B44" s="185"/>
      <c r="C44" s="132"/>
      <c r="D44" s="132"/>
      <c r="E44" s="149"/>
      <c r="F44" s="132"/>
      <c r="G44" s="132"/>
      <c r="H44" s="146"/>
      <c r="I44" s="132"/>
      <c r="J44" s="132"/>
      <c r="K44" s="132"/>
      <c r="L44" s="132"/>
      <c r="M44" s="135"/>
      <c r="N44" s="138"/>
    </row>
    <row r="45" spans="1:20" x14ac:dyDescent="0.3">
      <c r="A45" s="71" t="s">
        <v>80</v>
      </c>
      <c r="B45" s="184" t="s">
        <v>82</v>
      </c>
      <c r="C45" s="130" t="s">
        <v>83</v>
      </c>
      <c r="D45" s="130">
        <v>100</v>
      </c>
      <c r="E45" s="144">
        <f>SUM(harmonogram!F9+harmonogram!F13)</f>
        <v>79885.66</v>
      </c>
      <c r="F45" s="130">
        <v>0</v>
      </c>
      <c r="G45" s="130">
        <v>100</v>
      </c>
      <c r="H45" s="147">
        <v>0</v>
      </c>
      <c r="I45" s="130">
        <v>0</v>
      </c>
      <c r="J45" s="130">
        <v>100</v>
      </c>
      <c r="K45" s="130">
        <v>0</v>
      </c>
      <c r="L45" s="130" t="s">
        <v>83</v>
      </c>
      <c r="M45" s="133">
        <f>SUM(E45+H45+K45)</f>
        <v>79885.66</v>
      </c>
      <c r="N45" s="136" t="s">
        <v>37</v>
      </c>
    </row>
    <row r="46" spans="1:20" ht="37.200000000000003" customHeight="1" thickBot="1" x14ac:dyDescent="0.35">
      <c r="A46" s="72" t="s">
        <v>81</v>
      </c>
      <c r="B46" s="185"/>
      <c r="C46" s="132"/>
      <c r="D46" s="132"/>
      <c r="E46" s="146"/>
      <c r="F46" s="132"/>
      <c r="G46" s="132"/>
      <c r="H46" s="149"/>
      <c r="I46" s="132"/>
      <c r="J46" s="132"/>
      <c r="K46" s="132"/>
      <c r="L46" s="132"/>
      <c r="M46" s="135"/>
      <c r="N46" s="138"/>
    </row>
    <row r="47" spans="1:20" ht="13.8" customHeight="1" x14ac:dyDescent="0.3">
      <c r="A47" s="71" t="s">
        <v>84</v>
      </c>
      <c r="B47" s="184" t="s">
        <v>86</v>
      </c>
      <c r="C47" s="130">
        <v>0</v>
      </c>
      <c r="D47" s="130">
        <v>0</v>
      </c>
      <c r="E47" s="147">
        <v>0</v>
      </c>
      <c r="F47" s="190" t="s">
        <v>70</v>
      </c>
      <c r="G47" s="190">
        <v>67</v>
      </c>
      <c r="H47" s="144">
        <f>SUM(harmonogram!F33+harmonogram!F38)</f>
        <v>26270.370000000003</v>
      </c>
      <c r="I47" s="191" t="s">
        <v>211</v>
      </c>
      <c r="J47" s="193">
        <v>100</v>
      </c>
      <c r="K47" s="188">
        <f>SUM(harmonogram!G33+harmonogram!G38)</f>
        <v>18729.629999999997</v>
      </c>
      <c r="L47" s="130" t="s">
        <v>87</v>
      </c>
      <c r="M47" s="133">
        <f>SUM(E47+H47+K47)</f>
        <v>45000</v>
      </c>
      <c r="N47" s="136" t="s">
        <v>37</v>
      </c>
      <c r="O47" s="241" t="s">
        <v>208</v>
      </c>
      <c r="P47" s="242"/>
      <c r="Q47" s="242"/>
      <c r="R47" s="242"/>
      <c r="S47" s="242"/>
      <c r="T47" s="242"/>
    </row>
    <row r="48" spans="1:20" ht="33.6" customHeight="1" thickBot="1" x14ac:dyDescent="0.35">
      <c r="A48" s="72" t="s">
        <v>85</v>
      </c>
      <c r="B48" s="185"/>
      <c r="C48" s="132"/>
      <c r="D48" s="132"/>
      <c r="E48" s="149"/>
      <c r="F48" s="174"/>
      <c r="G48" s="174"/>
      <c r="H48" s="146"/>
      <c r="I48" s="192"/>
      <c r="J48" s="194"/>
      <c r="K48" s="189"/>
      <c r="L48" s="132"/>
      <c r="M48" s="135"/>
      <c r="N48" s="138"/>
      <c r="O48" s="241"/>
      <c r="P48" s="242"/>
      <c r="Q48" s="242"/>
      <c r="R48" s="242"/>
      <c r="S48" s="242"/>
      <c r="T48" s="242"/>
    </row>
    <row r="49" spans="1:20" ht="14.4" thickBot="1" x14ac:dyDescent="0.35">
      <c r="A49" s="139" t="s">
        <v>88</v>
      </c>
      <c r="B49" s="140"/>
      <c r="C49" s="28"/>
      <c r="D49" s="28"/>
      <c r="E49" s="11">
        <f>SUM(E43:E48)</f>
        <v>79885.66</v>
      </c>
      <c r="F49" s="28"/>
      <c r="G49" s="28"/>
      <c r="H49" s="11">
        <f>SUM(H43:H48)</f>
        <v>59370.060000000005</v>
      </c>
      <c r="I49" s="28"/>
      <c r="J49" s="28"/>
      <c r="K49" s="6">
        <f>SUM(K43:K48)</f>
        <v>18729.629999999997</v>
      </c>
      <c r="L49" s="20"/>
      <c r="M49" s="11">
        <f>SUM(M43:M48)</f>
        <v>157985.35</v>
      </c>
      <c r="N49" s="28"/>
      <c r="O49" s="239"/>
      <c r="P49" s="240"/>
      <c r="Q49" s="240"/>
      <c r="R49" s="240"/>
    </row>
    <row r="50" spans="1:20" ht="14.4" thickBot="1" x14ac:dyDescent="0.35">
      <c r="A50" s="187" t="s">
        <v>135</v>
      </c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3"/>
      <c r="N50" s="23" t="s">
        <v>13</v>
      </c>
    </row>
    <row r="51" spans="1:20" ht="42.6" customHeight="1" x14ac:dyDescent="0.3">
      <c r="A51" s="71" t="s">
        <v>89</v>
      </c>
      <c r="B51" s="184" t="s">
        <v>91</v>
      </c>
      <c r="C51" s="150">
        <v>0</v>
      </c>
      <c r="D51" s="150">
        <v>0</v>
      </c>
      <c r="E51" s="152">
        <v>0</v>
      </c>
      <c r="F51" s="190" t="s">
        <v>111</v>
      </c>
      <c r="G51" s="190">
        <v>59</v>
      </c>
      <c r="H51" s="144">
        <f>harmonogram!F28</f>
        <v>142275.39000000001</v>
      </c>
      <c r="I51" s="191" t="s">
        <v>219</v>
      </c>
      <c r="J51" s="150">
        <v>100</v>
      </c>
      <c r="K51" s="197">
        <f>SUM(harmonogram!F41+harmonogram!E51+harmonogram!E54+harmonogram!E55+harmonogram!E56+harmonogram!E57+harmonogram!E58+harmonogram!E59+harmonogram!E62+harmonogram!E63)</f>
        <v>348769.97</v>
      </c>
      <c r="L51" s="190" t="s">
        <v>220</v>
      </c>
      <c r="M51" s="133">
        <f>SUM(E51+H51+K51)</f>
        <v>491045.36</v>
      </c>
      <c r="N51" s="155" t="s">
        <v>37</v>
      </c>
      <c r="O51" s="243" t="s">
        <v>209</v>
      </c>
      <c r="P51" s="244"/>
      <c r="Q51" s="244"/>
      <c r="R51" s="244"/>
      <c r="S51" s="244"/>
      <c r="T51" s="244"/>
    </row>
    <row r="52" spans="1:20" ht="72" customHeight="1" thickBot="1" x14ac:dyDescent="0.35">
      <c r="A52" s="72" t="s">
        <v>90</v>
      </c>
      <c r="B52" s="185"/>
      <c r="C52" s="151"/>
      <c r="D52" s="151"/>
      <c r="E52" s="153"/>
      <c r="F52" s="174"/>
      <c r="G52" s="174"/>
      <c r="H52" s="146"/>
      <c r="I52" s="192"/>
      <c r="J52" s="151"/>
      <c r="K52" s="198"/>
      <c r="L52" s="151"/>
      <c r="M52" s="135"/>
      <c r="N52" s="156"/>
      <c r="O52" s="245" t="s">
        <v>210</v>
      </c>
      <c r="P52" s="246"/>
      <c r="Q52" s="246"/>
      <c r="R52" s="246"/>
      <c r="S52" s="246"/>
      <c r="T52" s="246"/>
    </row>
    <row r="53" spans="1:20" x14ac:dyDescent="0.3">
      <c r="A53" s="71" t="s">
        <v>92</v>
      </c>
      <c r="B53" s="195" t="s">
        <v>94</v>
      </c>
      <c r="C53" s="130">
        <v>0</v>
      </c>
      <c r="D53" s="130">
        <v>0</v>
      </c>
      <c r="E53" s="147">
        <v>0</v>
      </c>
      <c r="F53" s="186" t="s">
        <v>95</v>
      </c>
      <c r="G53" s="130">
        <v>100</v>
      </c>
      <c r="H53" s="144">
        <f>harmonogram!F29</f>
        <v>76776.39</v>
      </c>
      <c r="I53" s="130">
        <v>0</v>
      </c>
      <c r="J53" s="130">
        <v>100</v>
      </c>
      <c r="K53" s="130">
        <v>0</v>
      </c>
      <c r="L53" s="186" t="s">
        <v>95</v>
      </c>
      <c r="M53" s="133">
        <f>SUM(E53+H53+K53)</f>
        <v>76776.39</v>
      </c>
      <c r="N53" s="155" t="s">
        <v>37</v>
      </c>
    </row>
    <row r="54" spans="1:20" ht="46.2" customHeight="1" thickBot="1" x14ac:dyDescent="0.35">
      <c r="A54" s="72" t="s">
        <v>93</v>
      </c>
      <c r="B54" s="196"/>
      <c r="C54" s="132"/>
      <c r="D54" s="132"/>
      <c r="E54" s="149"/>
      <c r="F54" s="178"/>
      <c r="G54" s="132"/>
      <c r="H54" s="146"/>
      <c r="I54" s="132"/>
      <c r="J54" s="132"/>
      <c r="K54" s="132"/>
      <c r="L54" s="178"/>
      <c r="M54" s="135"/>
      <c r="N54" s="156"/>
    </row>
    <row r="55" spans="1:20" x14ac:dyDescent="0.3">
      <c r="A55" s="71" t="s">
        <v>96</v>
      </c>
      <c r="B55" s="184" t="s">
        <v>98</v>
      </c>
      <c r="C55" s="130" t="s">
        <v>99</v>
      </c>
      <c r="D55" s="130">
        <v>100</v>
      </c>
      <c r="E55" s="203">
        <v>25000</v>
      </c>
      <c r="F55" s="130">
        <v>0</v>
      </c>
      <c r="G55" s="130">
        <v>100</v>
      </c>
      <c r="H55" s="147">
        <v>0</v>
      </c>
      <c r="I55" s="130">
        <v>0</v>
      </c>
      <c r="J55" s="130">
        <v>100</v>
      </c>
      <c r="K55" s="130">
        <v>0</v>
      </c>
      <c r="L55" s="130" t="s">
        <v>53</v>
      </c>
      <c r="M55" s="215">
        <f>SUM(E55+H55+K55)</f>
        <v>25000</v>
      </c>
      <c r="N55" s="201" t="s">
        <v>100</v>
      </c>
    </row>
    <row r="56" spans="1:20" ht="34.200000000000003" customHeight="1" thickBot="1" x14ac:dyDescent="0.35">
      <c r="A56" s="72" t="s">
        <v>97</v>
      </c>
      <c r="B56" s="185"/>
      <c r="C56" s="132"/>
      <c r="D56" s="132"/>
      <c r="E56" s="204"/>
      <c r="F56" s="132"/>
      <c r="G56" s="132"/>
      <c r="H56" s="149"/>
      <c r="I56" s="132"/>
      <c r="J56" s="132"/>
      <c r="K56" s="132"/>
      <c r="L56" s="132"/>
      <c r="M56" s="216"/>
      <c r="N56" s="202"/>
    </row>
    <row r="57" spans="1:20" ht="14.4" thickBot="1" x14ac:dyDescent="0.35">
      <c r="A57" s="139" t="s">
        <v>101</v>
      </c>
      <c r="B57" s="140"/>
      <c r="C57" s="28"/>
      <c r="D57" s="28"/>
      <c r="E57" s="11">
        <f>SUM(E51:E56)</f>
        <v>25000</v>
      </c>
      <c r="F57" s="28"/>
      <c r="G57" s="28"/>
      <c r="H57" s="11">
        <f>SUM(H51:H56)</f>
        <v>219051.78000000003</v>
      </c>
      <c r="I57" s="28"/>
      <c r="J57" s="28"/>
      <c r="K57" s="11">
        <f>SUM(K51:K56)</f>
        <v>348769.97</v>
      </c>
      <c r="L57" s="20"/>
      <c r="M57" s="11">
        <f>SUM(M51:M56)</f>
        <v>592821.75</v>
      </c>
      <c r="N57" s="28"/>
    </row>
    <row r="58" spans="1:20" ht="14.4" thickBot="1" x14ac:dyDescent="0.35">
      <c r="A58" s="208" t="s">
        <v>102</v>
      </c>
      <c r="B58" s="209"/>
      <c r="C58" s="28"/>
      <c r="D58" s="28"/>
      <c r="E58" s="11">
        <f>SUM(E41+E49+E57)</f>
        <v>104885.66</v>
      </c>
      <c r="F58" s="28"/>
      <c r="G58" s="28"/>
      <c r="H58" s="11">
        <f>SUM(H41+H49+H57)</f>
        <v>333828.71000000002</v>
      </c>
      <c r="I58" s="28"/>
      <c r="J58" s="28"/>
      <c r="K58" s="11">
        <f>SUM(K57+K49+K41)</f>
        <v>367499.6</v>
      </c>
      <c r="L58" s="20"/>
      <c r="M58" s="11">
        <f>SUM(M41+M49+M57)</f>
        <v>806213.97</v>
      </c>
      <c r="N58" s="28"/>
    </row>
    <row r="59" spans="1:20" x14ac:dyDescent="0.3">
      <c r="M59" s="13"/>
    </row>
    <row r="61" spans="1:20" ht="14.4" thickBot="1" x14ac:dyDescent="0.35">
      <c r="A61" s="66" t="s">
        <v>103</v>
      </c>
    </row>
    <row r="62" spans="1:20" ht="36.75" customHeight="1" thickBot="1" x14ac:dyDescent="0.35">
      <c r="A62" s="67" t="s">
        <v>104</v>
      </c>
      <c r="B62" s="80" t="s">
        <v>2</v>
      </c>
      <c r="C62" s="210" t="s">
        <v>3</v>
      </c>
      <c r="D62" s="211"/>
      <c r="E62" s="212"/>
      <c r="F62" s="224" t="s">
        <v>4</v>
      </c>
      <c r="G62" s="225"/>
      <c r="H62" s="226"/>
      <c r="I62" s="210" t="s">
        <v>5</v>
      </c>
      <c r="J62" s="211"/>
      <c r="K62" s="212"/>
      <c r="L62" s="129" t="s">
        <v>106</v>
      </c>
      <c r="M62" s="128"/>
      <c r="N62" s="32" t="s">
        <v>7</v>
      </c>
    </row>
    <row r="63" spans="1:20" s="2" customFormat="1" ht="61.8" thickBot="1" x14ac:dyDescent="0.35">
      <c r="A63" s="69" t="s">
        <v>105</v>
      </c>
      <c r="B63" s="70" t="s">
        <v>9</v>
      </c>
      <c r="C63" s="23" t="s">
        <v>10</v>
      </c>
      <c r="D63" s="23" t="s">
        <v>11</v>
      </c>
      <c r="E63" s="17" t="s">
        <v>64</v>
      </c>
      <c r="F63" s="58" t="s">
        <v>10</v>
      </c>
      <c r="G63" s="29" t="s">
        <v>11</v>
      </c>
      <c r="H63" s="17" t="s">
        <v>64</v>
      </c>
      <c r="I63" s="23" t="s">
        <v>10</v>
      </c>
      <c r="J63" s="23" t="s">
        <v>11</v>
      </c>
      <c r="K63" s="17" t="s">
        <v>64</v>
      </c>
      <c r="L63" s="17" t="s">
        <v>12</v>
      </c>
      <c r="M63" s="17" t="s">
        <v>65</v>
      </c>
      <c r="N63" s="23" t="s">
        <v>8</v>
      </c>
      <c r="P63" s="3"/>
    </row>
    <row r="64" spans="1:20" ht="14.4" thickBot="1" x14ac:dyDescent="0.35">
      <c r="A64" s="213" t="s">
        <v>107</v>
      </c>
      <c r="B64" s="159"/>
      <c r="C64" s="159"/>
      <c r="D64" s="159"/>
      <c r="E64" s="159"/>
      <c r="F64" s="159"/>
      <c r="G64" s="214"/>
      <c r="H64" s="159"/>
      <c r="I64" s="159"/>
      <c r="J64" s="159"/>
      <c r="K64" s="159"/>
      <c r="L64" s="159"/>
      <c r="M64" s="160"/>
      <c r="N64" s="23" t="s">
        <v>13</v>
      </c>
    </row>
    <row r="65" spans="1:20" x14ac:dyDescent="0.3">
      <c r="A65" s="71" t="s">
        <v>108</v>
      </c>
      <c r="B65" s="184" t="s">
        <v>110</v>
      </c>
      <c r="C65" s="186" t="s">
        <v>111</v>
      </c>
      <c r="D65" s="190">
        <v>13</v>
      </c>
      <c r="E65" s="144">
        <f>SUM(harmonogram!F10+harmonogram!F14)</f>
        <v>153022.51999999999</v>
      </c>
      <c r="F65" s="186" t="s">
        <v>49</v>
      </c>
      <c r="G65" s="190">
        <v>77</v>
      </c>
      <c r="H65" s="144">
        <f>SUM(harmonogram!F21+harmonogram!F26+harmonogram!F27+harmonogram!F37+harmonogram!F39)</f>
        <v>854786.47000000009</v>
      </c>
      <c r="I65" s="191" t="s">
        <v>218</v>
      </c>
      <c r="J65" s="150">
        <v>100</v>
      </c>
      <c r="K65" s="218">
        <f>SUM(harmonogram!F40+harmonogram!E64+harmonogram!E65+harmonogram!E66)</f>
        <v>264640.54999999993</v>
      </c>
      <c r="L65" s="190" t="s">
        <v>213</v>
      </c>
      <c r="M65" s="133">
        <f>SUM(E65+H65+H66+K65)</f>
        <v>1272449.54</v>
      </c>
      <c r="N65" s="136" t="s">
        <v>37</v>
      </c>
      <c r="O65" s="249" t="s">
        <v>212</v>
      </c>
      <c r="P65" s="250"/>
      <c r="Q65" s="250"/>
      <c r="R65" s="250"/>
      <c r="S65" s="250"/>
      <c r="T65" s="250"/>
    </row>
    <row r="66" spans="1:20" ht="14.4" customHeight="1" x14ac:dyDescent="0.3">
      <c r="A66" s="232" t="s">
        <v>109</v>
      </c>
      <c r="B66" s="238"/>
      <c r="C66" s="199"/>
      <c r="D66" s="164"/>
      <c r="E66" s="145"/>
      <c r="F66" s="199"/>
      <c r="G66" s="164"/>
      <c r="H66" s="247"/>
      <c r="I66" s="200"/>
      <c r="J66" s="217"/>
      <c r="K66" s="219"/>
      <c r="L66" s="199"/>
      <c r="M66" s="164"/>
      <c r="N66" s="137"/>
      <c r="O66" s="249"/>
      <c r="P66" s="250"/>
      <c r="Q66" s="250"/>
      <c r="R66" s="250"/>
      <c r="S66" s="250"/>
      <c r="T66" s="250"/>
    </row>
    <row r="67" spans="1:20" s="5" customFormat="1" ht="78.599999999999994" customHeight="1" thickBot="1" x14ac:dyDescent="0.35">
      <c r="A67" s="232"/>
      <c r="B67" s="185"/>
      <c r="C67" s="178"/>
      <c r="D67" s="174"/>
      <c r="E67" s="146"/>
      <c r="F67" s="178"/>
      <c r="G67" s="174"/>
      <c r="H67" s="248"/>
      <c r="I67" s="192"/>
      <c r="J67" s="151"/>
      <c r="K67" s="220"/>
      <c r="L67" s="178"/>
      <c r="M67" s="174"/>
      <c r="N67" s="138"/>
      <c r="O67" s="249"/>
      <c r="P67" s="250"/>
      <c r="Q67" s="250"/>
      <c r="R67" s="250"/>
      <c r="S67" s="250"/>
      <c r="T67" s="250"/>
    </row>
    <row r="68" spans="1:20" x14ac:dyDescent="0.3">
      <c r="A68" s="71" t="s">
        <v>112</v>
      </c>
      <c r="B68" s="184" t="s">
        <v>114</v>
      </c>
      <c r="C68" s="186" t="s">
        <v>115</v>
      </c>
      <c r="D68" s="186">
        <v>100</v>
      </c>
      <c r="E68" s="144">
        <f>harmonogram!F18</f>
        <v>9836.7099999999991</v>
      </c>
      <c r="F68" s="186">
        <v>0</v>
      </c>
      <c r="G68" s="130">
        <v>100</v>
      </c>
      <c r="H68" s="186">
        <v>0</v>
      </c>
      <c r="I68" s="150">
        <v>0</v>
      </c>
      <c r="J68" s="150">
        <v>100</v>
      </c>
      <c r="K68" s="150">
        <v>0</v>
      </c>
      <c r="L68" s="150" t="s">
        <v>115</v>
      </c>
      <c r="M68" s="133">
        <f>SUM(E68+H68+K68)</f>
        <v>9836.7099999999991</v>
      </c>
      <c r="N68" s="136" t="s">
        <v>37</v>
      </c>
    </row>
    <row r="69" spans="1:20" ht="24.6" thickBot="1" x14ac:dyDescent="0.35">
      <c r="A69" s="72" t="s">
        <v>113</v>
      </c>
      <c r="B69" s="185"/>
      <c r="C69" s="178"/>
      <c r="D69" s="178"/>
      <c r="E69" s="146"/>
      <c r="F69" s="178"/>
      <c r="G69" s="132"/>
      <c r="H69" s="178"/>
      <c r="I69" s="151"/>
      <c r="J69" s="151"/>
      <c r="K69" s="151"/>
      <c r="L69" s="151"/>
      <c r="M69" s="174"/>
      <c r="N69" s="138"/>
    </row>
    <row r="70" spans="1:20" ht="14.4" thickBot="1" x14ac:dyDescent="0.35">
      <c r="A70" s="139" t="s">
        <v>116</v>
      </c>
      <c r="B70" s="140"/>
      <c r="C70" s="30"/>
      <c r="D70" s="30"/>
      <c r="E70" s="11">
        <f>SUM(E65:E69)</f>
        <v>162859.22999999998</v>
      </c>
      <c r="F70" s="59"/>
      <c r="G70" s="30"/>
      <c r="H70" s="11">
        <f>SUM(H65+H68+H66)</f>
        <v>854786.47000000009</v>
      </c>
      <c r="I70" s="30"/>
      <c r="J70" s="30"/>
      <c r="K70" s="11">
        <f>SUM(K65:K69)</f>
        <v>264640.54999999993</v>
      </c>
      <c r="L70" s="21"/>
      <c r="M70" s="6">
        <f>SUM(M65+M68)</f>
        <v>1282286.25</v>
      </c>
      <c r="N70" s="28"/>
    </row>
    <row r="71" spans="1:20" ht="14.4" thickBot="1" x14ac:dyDescent="0.35">
      <c r="A71" s="158" t="s">
        <v>117</v>
      </c>
      <c r="B71" s="159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60"/>
      <c r="N71" s="23" t="s">
        <v>13</v>
      </c>
    </row>
    <row r="72" spans="1:20" x14ac:dyDescent="0.3">
      <c r="A72" s="71" t="s">
        <v>118</v>
      </c>
      <c r="B72" s="184" t="s">
        <v>120</v>
      </c>
      <c r="C72" s="130">
        <v>0</v>
      </c>
      <c r="D72" s="130">
        <v>0</v>
      </c>
      <c r="E72" s="130">
        <v>0</v>
      </c>
      <c r="F72" s="130" t="s">
        <v>121</v>
      </c>
      <c r="G72" s="130">
        <v>100</v>
      </c>
      <c r="H72" s="144">
        <f>harmonogram!F35</f>
        <v>21982.89</v>
      </c>
      <c r="I72" s="130">
        <v>0</v>
      </c>
      <c r="J72" s="130">
        <v>100</v>
      </c>
      <c r="K72" s="147">
        <v>0</v>
      </c>
      <c r="L72" s="130" t="s">
        <v>121</v>
      </c>
      <c r="M72" s="133">
        <f>SUM(E72+H72+K72)</f>
        <v>21982.89</v>
      </c>
      <c r="N72" s="136" t="s">
        <v>19</v>
      </c>
    </row>
    <row r="73" spans="1:20" ht="36" customHeight="1" thickBot="1" x14ac:dyDescent="0.35">
      <c r="A73" s="72" t="s">
        <v>119</v>
      </c>
      <c r="B73" s="185"/>
      <c r="C73" s="132"/>
      <c r="D73" s="132"/>
      <c r="E73" s="132"/>
      <c r="F73" s="132"/>
      <c r="G73" s="132"/>
      <c r="H73" s="146"/>
      <c r="I73" s="132"/>
      <c r="J73" s="132"/>
      <c r="K73" s="149"/>
      <c r="L73" s="132"/>
      <c r="M73" s="135"/>
      <c r="N73" s="138"/>
    </row>
    <row r="74" spans="1:20" x14ac:dyDescent="0.3">
      <c r="A74" s="71" t="s">
        <v>122</v>
      </c>
      <c r="B74" s="184" t="s">
        <v>124</v>
      </c>
      <c r="C74" s="130" t="s">
        <v>53</v>
      </c>
      <c r="D74" s="130">
        <v>100</v>
      </c>
      <c r="E74" s="203">
        <v>13000</v>
      </c>
      <c r="F74" s="130">
        <v>0</v>
      </c>
      <c r="G74" s="130">
        <v>100</v>
      </c>
      <c r="H74" s="147">
        <v>0</v>
      </c>
      <c r="I74" s="130">
        <v>0</v>
      </c>
      <c r="J74" s="130">
        <v>100</v>
      </c>
      <c r="K74" s="147">
        <v>0</v>
      </c>
      <c r="L74" s="130" t="s">
        <v>99</v>
      </c>
      <c r="M74" s="215">
        <f>SUM(E74+H74+K74)</f>
        <v>13000</v>
      </c>
      <c r="N74" s="201" t="s">
        <v>100</v>
      </c>
    </row>
    <row r="75" spans="1:20" ht="36.6" thickBot="1" x14ac:dyDescent="0.35">
      <c r="A75" s="72" t="s">
        <v>123</v>
      </c>
      <c r="B75" s="185"/>
      <c r="C75" s="132"/>
      <c r="D75" s="132"/>
      <c r="E75" s="204"/>
      <c r="F75" s="132"/>
      <c r="G75" s="132"/>
      <c r="H75" s="149"/>
      <c r="I75" s="132"/>
      <c r="J75" s="132"/>
      <c r="K75" s="149"/>
      <c r="L75" s="132"/>
      <c r="M75" s="216"/>
      <c r="N75" s="202"/>
    </row>
    <row r="76" spans="1:20" ht="14.4" thickBot="1" x14ac:dyDescent="0.35">
      <c r="A76" s="139" t="s">
        <v>125</v>
      </c>
      <c r="B76" s="140"/>
      <c r="C76" s="28"/>
      <c r="D76" s="28"/>
      <c r="E76" s="11">
        <f>SUM(E72:E75)</f>
        <v>13000</v>
      </c>
      <c r="F76" s="60"/>
      <c r="G76" s="28"/>
      <c r="H76" s="11">
        <f>SUM(H72:H75)</f>
        <v>21982.89</v>
      </c>
      <c r="I76" s="28"/>
      <c r="J76" s="28"/>
      <c r="K76" s="11">
        <f>SUM(K72:K75)</f>
        <v>0</v>
      </c>
      <c r="L76" s="20"/>
      <c r="M76" s="11">
        <f>SUM(M72:M75)</f>
        <v>34982.89</v>
      </c>
      <c r="N76" s="28"/>
    </row>
    <row r="77" spans="1:20" ht="14.4" thickBot="1" x14ac:dyDescent="0.35">
      <c r="A77" s="208" t="s">
        <v>126</v>
      </c>
      <c r="B77" s="209"/>
      <c r="C77" s="28"/>
      <c r="D77" s="28"/>
      <c r="E77" s="11">
        <f>SUM(E70+E76)</f>
        <v>175859.22999999998</v>
      </c>
      <c r="F77" s="60"/>
      <c r="G77" s="28"/>
      <c r="H77" s="11">
        <f>SUM(H70+H76)</f>
        <v>876769.3600000001</v>
      </c>
      <c r="I77" s="28"/>
      <c r="J77" s="28"/>
      <c r="K77" s="11">
        <f>SUM(K70+K76)</f>
        <v>264640.54999999993</v>
      </c>
      <c r="L77" s="20"/>
      <c r="M77" s="11">
        <f>SUM(M70+M76)</f>
        <v>1317269.1399999999</v>
      </c>
      <c r="N77" s="30"/>
    </row>
    <row r="78" spans="1:20" ht="14.4" thickBot="1" x14ac:dyDescent="0.35">
      <c r="A78" s="208" t="s">
        <v>127</v>
      </c>
      <c r="B78" s="209"/>
      <c r="C78" s="28"/>
      <c r="D78" s="28"/>
      <c r="E78" s="11">
        <f>SUM(E31+E58+E77)</f>
        <v>579078.25</v>
      </c>
      <c r="F78" s="60"/>
      <c r="G78" s="28"/>
      <c r="H78" s="11">
        <f>SUM(H31+H58+H77)</f>
        <v>1615781.6</v>
      </c>
      <c r="I78" s="28"/>
      <c r="J78" s="28"/>
      <c r="K78" s="11">
        <f>SUM(K31+K58+K77)</f>
        <v>791795.14999999991</v>
      </c>
      <c r="L78" s="20"/>
      <c r="M78" s="11">
        <f>SUM(M31+M58+M77)</f>
        <v>2986655</v>
      </c>
      <c r="N78" s="30"/>
      <c r="O78" s="87"/>
    </row>
    <row r="79" spans="1:20" ht="51.6" thickBot="1" x14ac:dyDescent="0.35">
      <c r="A79" s="205" t="s">
        <v>128</v>
      </c>
      <c r="B79" s="206"/>
      <c r="C79" s="206"/>
      <c r="D79" s="206"/>
      <c r="E79" s="206"/>
      <c r="F79" s="206"/>
      <c r="G79" s="206"/>
      <c r="H79" s="206"/>
      <c r="I79" s="206"/>
      <c r="J79" s="206"/>
      <c r="K79" s="206"/>
      <c r="L79" s="206"/>
      <c r="M79" s="207"/>
      <c r="N79" s="40" t="s">
        <v>129</v>
      </c>
    </row>
    <row r="80" spans="1:20" ht="14.4" thickBot="1" x14ac:dyDescent="0.35">
      <c r="A80" s="81" t="s">
        <v>130</v>
      </c>
      <c r="B80" s="48"/>
      <c r="C80" s="31"/>
      <c r="D80" s="31"/>
      <c r="E80" s="12"/>
      <c r="F80" s="31"/>
      <c r="G80" s="31"/>
      <c r="H80" s="12"/>
      <c r="I80" s="31"/>
      <c r="J80" s="31"/>
      <c r="K80" s="12"/>
      <c r="L80" s="53"/>
      <c r="M80" s="85">
        <f>M65</f>
        <v>1272449.54</v>
      </c>
      <c r="N80" s="86">
        <f>M65*100/M78</f>
        <v>42.604503700628293</v>
      </c>
    </row>
  </sheetData>
  <mergeCells count="276">
    <mergeCell ref="O49:R49"/>
    <mergeCell ref="O47:T48"/>
    <mergeCell ref="O51:T51"/>
    <mergeCell ref="O52:T52"/>
    <mergeCell ref="H65:H67"/>
    <mergeCell ref="L65:L67"/>
    <mergeCell ref="O65:T67"/>
    <mergeCell ref="F23:F25"/>
    <mergeCell ref="L23:L25"/>
    <mergeCell ref="H23:H25"/>
    <mergeCell ref="L34:M34"/>
    <mergeCell ref="N65:N67"/>
    <mergeCell ref="N55:N56"/>
    <mergeCell ref="I62:K62"/>
    <mergeCell ref="H55:H56"/>
    <mergeCell ref="I55:I56"/>
    <mergeCell ref="J55:J56"/>
    <mergeCell ref="K55:K56"/>
    <mergeCell ref="L55:L56"/>
    <mergeCell ref="M55:M56"/>
    <mergeCell ref="K53:K54"/>
    <mergeCell ref="L53:L54"/>
    <mergeCell ref="M53:M54"/>
    <mergeCell ref="N53:N54"/>
    <mergeCell ref="C4:E4"/>
    <mergeCell ref="L62:M62"/>
    <mergeCell ref="F62:H62"/>
    <mergeCell ref="A27:A29"/>
    <mergeCell ref="A24:A25"/>
    <mergeCell ref="A66:A67"/>
    <mergeCell ref="C34:E34"/>
    <mergeCell ref="F34:H34"/>
    <mergeCell ref="I34:K34"/>
    <mergeCell ref="B21:B22"/>
    <mergeCell ref="B23:B25"/>
    <mergeCell ref="B17:B18"/>
    <mergeCell ref="B15:B16"/>
    <mergeCell ref="A6:M6"/>
    <mergeCell ref="C10:C12"/>
    <mergeCell ref="C7:C9"/>
    <mergeCell ref="D23:D25"/>
    <mergeCell ref="E23:E25"/>
    <mergeCell ref="C23:C25"/>
    <mergeCell ref="A49:B49"/>
    <mergeCell ref="E55:E56"/>
    <mergeCell ref="F55:F56"/>
    <mergeCell ref="G55:G56"/>
    <mergeCell ref="B65:B67"/>
    <mergeCell ref="A79:M79"/>
    <mergeCell ref="F74:F75"/>
    <mergeCell ref="F72:F73"/>
    <mergeCell ref="F68:F69"/>
    <mergeCell ref="A71:M71"/>
    <mergeCell ref="A76:B76"/>
    <mergeCell ref="A58:B58"/>
    <mergeCell ref="A57:B57"/>
    <mergeCell ref="A50:M50"/>
    <mergeCell ref="C62:E62"/>
    <mergeCell ref="A64:M64"/>
    <mergeCell ref="A77:B77"/>
    <mergeCell ref="A78:B78"/>
    <mergeCell ref="J74:J75"/>
    <mergeCell ref="K74:K75"/>
    <mergeCell ref="L74:L75"/>
    <mergeCell ref="M74:M75"/>
    <mergeCell ref="M68:M69"/>
    <mergeCell ref="J65:J67"/>
    <mergeCell ref="K65:K67"/>
    <mergeCell ref="M65:M67"/>
    <mergeCell ref="B55:B56"/>
    <mergeCell ref="C55:C56"/>
    <mergeCell ref="D55:D56"/>
    <mergeCell ref="N74:N75"/>
    <mergeCell ref="M72:M73"/>
    <mergeCell ref="N72:N73"/>
    <mergeCell ref="B74:B75"/>
    <mergeCell ref="C74:C75"/>
    <mergeCell ref="D74:D75"/>
    <mergeCell ref="E74:E75"/>
    <mergeCell ref="G74:G75"/>
    <mergeCell ref="H74:H75"/>
    <mergeCell ref="I74:I75"/>
    <mergeCell ref="G72:G73"/>
    <mergeCell ref="H72:H73"/>
    <mergeCell ref="I72:I73"/>
    <mergeCell ref="J72:J73"/>
    <mergeCell ref="K72:K73"/>
    <mergeCell ref="L72:L73"/>
    <mergeCell ref="A70:B70"/>
    <mergeCell ref="B72:B73"/>
    <mergeCell ref="C72:C73"/>
    <mergeCell ref="D72:D73"/>
    <mergeCell ref="E72:E73"/>
    <mergeCell ref="G68:G69"/>
    <mergeCell ref="H68:H69"/>
    <mergeCell ref="I68:I69"/>
    <mergeCell ref="J68:J69"/>
    <mergeCell ref="B68:B69"/>
    <mergeCell ref="C68:C69"/>
    <mergeCell ref="D68:D69"/>
    <mergeCell ref="E68:E69"/>
    <mergeCell ref="C65:C67"/>
    <mergeCell ref="D65:D67"/>
    <mergeCell ref="E65:E67"/>
    <mergeCell ref="G65:G67"/>
    <mergeCell ref="I65:I67"/>
    <mergeCell ref="N68:N69"/>
    <mergeCell ref="K68:K69"/>
    <mergeCell ref="L68:L69"/>
    <mergeCell ref="F65:F67"/>
    <mergeCell ref="N51:N52"/>
    <mergeCell ref="B53:B54"/>
    <mergeCell ref="C53:C54"/>
    <mergeCell ref="D53:D54"/>
    <mergeCell ref="E53:E54"/>
    <mergeCell ref="F53:F54"/>
    <mergeCell ref="G53:G54"/>
    <mergeCell ref="H53:H54"/>
    <mergeCell ref="I53:I54"/>
    <mergeCell ref="J53:J54"/>
    <mergeCell ref="H51:H52"/>
    <mergeCell ref="I51:I52"/>
    <mergeCell ref="J51:J52"/>
    <mergeCell ref="K51:K52"/>
    <mergeCell ref="L51:L52"/>
    <mergeCell ref="M51:M52"/>
    <mergeCell ref="B51:B52"/>
    <mergeCell ref="C51:C52"/>
    <mergeCell ref="D51:D52"/>
    <mergeCell ref="E51:E52"/>
    <mergeCell ref="F51:F52"/>
    <mergeCell ref="G51:G52"/>
    <mergeCell ref="K47:K48"/>
    <mergeCell ref="L47:L48"/>
    <mergeCell ref="M47:M48"/>
    <mergeCell ref="N47:N48"/>
    <mergeCell ref="N45:N46"/>
    <mergeCell ref="B47:B48"/>
    <mergeCell ref="C47:C48"/>
    <mergeCell ref="D47:D48"/>
    <mergeCell ref="E47:E48"/>
    <mergeCell ref="F47:F48"/>
    <mergeCell ref="G47:G48"/>
    <mergeCell ref="H47:H48"/>
    <mergeCell ref="I47:I48"/>
    <mergeCell ref="J47:J48"/>
    <mergeCell ref="H45:H46"/>
    <mergeCell ref="I45:I46"/>
    <mergeCell ref="J45:J46"/>
    <mergeCell ref="K45:K46"/>
    <mergeCell ref="L45:L46"/>
    <mergeCell ref="M45:M46"/>
    <mergeCell ref="B45:B46"/>
    <mergeCell ref="C45:C46"/>
    <mergeCell ref="D45:D46"/>
    <mergeCell ref="E45:E46"/>
    <mergeCell ref="I43:I44"/>
    <mergeCell ref="J43:J44"/>
    <mergeCell ref="K43:K44"/>
    <mergeCell ref="L43:L44"/>
    <mergeCell ref="M43:M44"/>
    <mergeCell ref="N43:N44"/>
    <mergeCell ref="N39:N40"/>
    <mergeCell ref="H39:H40"/>
    <mergeCell ref="I39:I40"/>
    <mergeCell ref="J39:J40"/>
    <mergeCell ref="K39:K40"/>
    <mergeCell ref="L39:L40"/>
    <mergeCell ref="M39:M40"/>
    <mergeCell ref="B43:B44"/>
    <mergeCell ref="C43:C44"/>
    <mergeCell ref="D43:D44"/>
    <mergeCell ref="E43:E44"/>
    <mergeCell ref="F43:F44"/>
    <mergeCell ref="G43:G44"/>
    <mergeCell ref="H43:H44"/>
    <mergeCell ref="F45:F46"/>
    <mergeCell ref="G45:G46"/>
    <mergeCell ref="N37:N38"/>
    <mergeCell ref="B39:B40"/>
    <mergeCell ref="C39:C40"/>
    <mergeCell ref="D39:D40"/>
    <mergeCell ref="E39:E40"/>
    <mergeCell ref="F39:F40"/>
    <mergeCell ref="G39:G40"/>
    <mergeCell ref="A41:B41"/>
    <mergeCell ref="A42:M42"/>
    <mergeCell ref="A36:M36"/>
    <mergeCell ref="B37:B38"/>
    <mergeCell ref="C37:C38"/>
    <mergeCell ref="D37:D38"/>
    <mergeCell ref="E37:E38"/>
    <mergeCell ref="F37:F38"/>
    <mergeCell ref="G37:G38"/>
    <mergeCell ref="H37:H38"/>
    <mergeCell ref="I37:I38"/>
    <mergeCell ref="J37:J38"/>
    <mergeCell ref="K37:K38"/>
    <mergeCell ref="L37:L38"/>
    <mergeCell ref="M37:M38"/>
    <mergeCell ref="A1:O1"/>
    <mergeCell ref="A14:M14"/>
    <mergeCell ref="A20:M20"/>
    <mergeCell ref="M23:M25"/>
    <mergeCell ref="N23:N25"/>
    <mergeCell ref="D26:D29"/>
    <mergeCell ref="G26:G29"/>
    <mergeCell ref="J26:J29"/>
    <mergeCell ref="G23:G25"/>
    <mergeCell ref="I23:I25"/>
    <mergeCell ref="J23:J25"/>
    <mergeCell ref="K23:K25"/>
    <mergeCell ref="J21:J22"/>
    <mergeCell ref="K21:K22"/>
    <mergeCell ref="L21:L22"/>
    <mergeCell ref="M21:M22"/>
    <mergeCell ref="N21:N22"/>
    <mergeCell ref="C21:C22"/>
    <mergeCell ref="D21:D22"/>
    <mergeCell ref="E21:E22"/>
    <mergeCell ref="F21:F22"/>
    <mergeCell ref="G21:G22"/>
    <mergeCell ref="H21:H22"/>
    <mergeCell ref="J17:J18"/>
    <mergeCell ref="K17:K18"/>
    <mergeCell ref="L17:L18"/>
    <mergeCell ref="M17:M18"/>
    <mergeCell ref="N17:N18"/>
    <mergeCell ref="K15:K16"/>
    <mergeCell ref="L15:L16"/>
    <mergeCell ref="M15:M16"/>
    <mergeCell ref="I15:I16"/>
    <mergeCell ref="J15:J16"/>
    <mergeCell ref="N15:N16"/>
    <mergeCell ref="H17:H18"/>
    <mergeCell ref="C15:C16"/>
    <mergeCell ref="D15:D16"/>
    <mergeCell ref="E15:E16"/>
    <mergeCell ref="F15:F16"/>
    <mergeCell ref="G15:G16"/>
    <mergeCell ref="H15:H16"/>
    <mergeCell ref="I21:I22"/>
    <mergeCell ref="I17:I18"/>
    <mergeCell ref="D7:D9"/>
    <mergeCell ref="E7:E9"/>
    <mergeCell ref="F7:F9"/>
    <mergeCell ref="C17:C18"/>
    <mergeCell ref="D17:D18"/>
    <mergeCell ref="E17:E18"/>
    <mergeCell ref="F17:F18"/>
    <mergeCell ref="G17:G18"/>
    <mergeCell ref="G7:G9"/>
    <mergeCell ref="F4:H4"/>
    <mergeCell ref="I4:K4"/>
    <mergeCell ref="L4:M4"/>
    <mergeCell ref="K10:K12"/>
    <mergeCell ref="L10:L12"/>
    <mergeCell ref="M10:M12"/>
    <mergeCell ref="N10:N12"/>
    <mergeCell ref="A13:B13"/>
    <mergeCell ref="N7:N9"/>
    <mergeCell ref="B10:B12"/>
    <mergeCell ref="D10:D12"/>
    <mergeCell ref="E10:E12"/>
    <mergeCell ref="F10:F12"/>
    <mergeCell ref="G10:G12"/>
    <mergeCell ref="H10:H12"/>
    <mergeCell ref="I10:I12"/>
    <mergeCell ref="J10:J12"/>
    <mergeCell ref="H7:H9"/>
    <mergeCell ref="I7:I9"/>
    <mergeCell ref="J7:J9"/>
    <mergeCell ref="K7:K9"/>
    <mergeCell ref="L7:L9"/>
    <mergeCell ref="M7:M9"/>
    <mergeCell ref="B7:B9"/>
  </mergeCells>
  <pageMargins left="0.7" right="0.7" top="0.75" bottom="0.75" header="0.3" footer="0.3"/>
  <pageSetup paperSize="9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67"/>
  <sheetViews>
    <sheetView topLeftCell="B41" workbookViewId="0">
      <selection activeCell="H40" sqref="H40"/>
    </sheetView>
  </sheetViews>
  <sheetFormatPr defaultRowHeight="14.4" x14ac:dyDescent="0.3"/>
  <cols>
    <col min="4" max="4" width="80.109375" customWidth="1"/>
    <col min="5" max="5" width="22.88671875" style="92" customWidth="1"/>
    <col min="6" max="6" width="21.21875" style="92" customWidth="1"/>
    <col min="7" max="7" width="20.44140625" style="103" customWidth="1"/>
    <col min="8" max="8" width="12.77734375" customWidth="1"/>
    <col min="10" max="10" width="24.44140625" customWidth="1"/>
  </cols>
  <sheetData>
    <row r="3" spans="2:7" s="91" customFormat="1" ht="34.200000000000003" customHeight="1" x14ac:dyDescent="0.3">
      <c r="B3" s="257"/>
      <c r="C3" s="258"/>
      <c r="D3" s="259"/>
      <c r="E3" s="269" t="s">
        <v>171</v>
      </c>
      <c r="F3" s="269" t="s">
        <v>198</v>
      </c>
      <c r="G3" s="270" t="s">
        <v>172</v>
      </c>
    </row>
    <row r="4" spans="2:7" s="91" customFormat="1" ht="14.4" customHeight="1" x14ac:dyDescent="0.3">
      <c r="B4" s="265" t="s">
        <v>138</v>
      </c>
      <c r="C4" s="265"/>
      <c r="D4" s="265"/>
      <c r="E4" s="269"/>
      <c r="F4" s="269"/>
      <c r="G4" s="270"/>
    </row>
    <row r="5" spans="2:7" ht="15" customHeight="1" x14ac:dyDescent="0.3">
      <c r="B5" s="266" t="s">
        <v>139</v>
      </c>
      <c r="C5" s="267" t="s">
        <v>140</v>
      </c>
      <c r="D5" s="260" t="s">
        <v>170</v>
      </c>
      <c r="E5" s="269"/>
      <c r="F5" s="269"/>
      <c r="G5" s="270"/>
    </row>
    <row r="6" spans="2:7" x14ac:dyDescent="0.3">
      <c r="B6" s="266"/>
      <c r="C6" s="267"/>
      <c r="D6" s="261"/>
      <c r="E6" s="269"/>
      <c r="F6" s="269"/>
      <c r="G6" s="270"/>
    </row>
    <row r="7" spans="2:7" ht="15" thickBot="1" x14ac:dyDescent="0.35">
      <c r="B7" s="253">
        <v>2016</v>
      </c>
      <c r="C7" s="88" t="s">
        <v>136</v>
      </c>
      <c r="D7" s="89" t="s">
        <v>141</v>
      </c>
      <c r="E7" s="96"/>
      <c r="F7" s="98"/>
      <c r="G7" s="101"/>
    </row>
    <row r="8" spans="2:7" x14ac:dyDescent="0.3">
      <c r="B8" s="253"/>
      <c r="C8" s="263"/>
      <c r="D8" s="90" t="s">
        <v>142</v>
      </c>
      <c r="E8" s="97">
        <v>33004.25</v>
      </c>
      <c r="F8" s="99">
        <v>33004.25</v>
      </c>
      <c r="G8" s="94">
        <f>(E8-F8)</f>
        <v>0</v>
      </c>
    </row>
    <row r="9" spans="2:7" x14ac:dyDescent="0.3">
      <c r="B9" s="253"/>
      <c r="C9" s="263"/>
      <c r="D9" s="90" t="s">
        <v>143</v>
      </c>
      <c r="E9" s="97">
        <v>33752.339999999997</v>
      </c>
      <c r="F9" s="99">
        <v>33752.339999999997</v>
      </c>
      <c r="G9" s="94">
        <f t="shared" ref="G9:G40" si="0">(E9-F9)</f>
        <v>0</v>
      </c>
    </row>
    <row r="10" spans="2:7" ht="28.8" x14ac:dyDescent="0.3">
      <c r="B10" s="253"/>
      <c r="C10" s="263"/>
      <c r="D10" s="90" t="s">
        <v>144</v>
      </c>
      <c r="E10" s="97">
        <v>94752.17</v>
      </c>
      <c r="F10" s="99">
        <v>94752.17</v>
      </c>
      <c r="G10" s="94">
        <f t="shared" si="0"/>
        <v>0</v>
      </c>
    </row>
    <row r="11" spans="2:7" ht="15" thickBot="1" x14ac:dyDescent="0.35">
      <c r="B11" s="268"/>
      <c r="C11" s="264"/>
      <c r="D11" s="89"/>
      <c r="E11" s="93"/>
      <c r="F11" s="99"/>
      <c r="G11" s="94"/>
    </row>
    <row r="12" spans="2:7" ht="28.8" x14ac:dyDescent="0.3">
      <c r="B12" s="252">
        <v>2017</v>
      </c>
      <c r="C12" s="262" t="s">
        <v>136</v>
      </c>
      <c r="D12" s="90" t="s">
        <v>145</v>
      </c>
      <c r="E12" s="97">
        <v>23481.360000000001</v>
      </c>
      <c r="F12" s="99">
        <v>23481.360000000001</v>
      </c>
      <c r="G12" s="94">
        <f t="shared" si="0"/>
        <v>0</v>
      </c>
    </row>
    <row r="13" spans="2:7" x14ac:dyDescent="0.3">
      <c r="B13" s="253"/>
      <c r="C13" s="263"/>
      <c r="D13" s="90" t="s">
        <v>146</v>
      </c>
      <c r="E13" s="97">
        <v>46133.32</v>
      </c>
      <c r="F13" s="99">
        <v>46133.32</v>
      </c>
      <c r="G13" s="94">
        <f t="shared" si="0"/>
        <v>0</v>
      </c>
    </row>
    <row r="14" spans="2:7" ht="29.4" thickBot="1" x14ac:dyDescent="0.35">
      <c r="B14" s="253"/>
      <c r="C14" s="264"/>
      <c r="D14" s="89" t="s">
        <v>147</v>
      </c>
      <c r="E14" s="97">
        <v>58270.35</v>
      </c>
      <c r="F14" s="99">
        <v>58270.35</v>
      </c>
      <c r="G14" s="94">
        <f t="shared" si="0"/>
        <v>0</v>
      </c>
    </row>
    <row r="15" spans="2:7" ht="15" thickBot="1" x14ac:dyDescent="0.35">
      <c r="B15" s="268"/>
      <c r="C15" s="88" t="s">
        <v>137</v>
      </c>
      <c r="D15" s="89" t="s">
        <v>141</v>
      </c>
      <c r="E15" s="93"/>
      <c r="F15" s="99"/>
      <c r="G15" s="94"/>
    </row>
    <row r="16" spans="2:7" x14ac:dyDescent="0.3">
      <c r="B16" s="252">
        <v>2018</v>
      </c>
      <c r="C16" s="262" t="s">
        <v>136</v>
      </c>
      <c r="D16" s="90" t="s">
        <v>148</v>
      </c>
      <c r="E16" s="97">
        <v>45919.45</v>
      </c>
      <c r="F16" s="99">
        <v>45919.45</v>
      </c>
      <c r="G16" s="94">
        <f t="shared" si="0"/>
        <v>0</v>
      </c>
    </row>
    <row r="17" spans="2:7" ht="28.8" x14ac:dyDescent="0.3">
      <c r="B17" s="253"/>
      <c r="C17" s="263"/>
      <c r="D17" s="90" t="s">
        <v>149</v>
      </c>
      <c r="E17" s="97">
        <v>23428.3</v>
      </c>
      <c r="F17" s="99">
        <v>23428.3</v>
      </c>
      <c r="G17" s="94">
        <f t="shared" si="0"/>
        <v>0</v>
      </c>
    </row>
    <row r="18" spans="2:7" ht="15" thickBot="1" x14ac:dyDescent="0.35">
      <c r="B18" s="253"/>
      <c r="C18" s="264"/>
      <c r="D18" s="89" t="s">
        <v>150</v>
      </c>
      <c r="E18" s="97">
        <v>10043.15</v>
      </c>
      <c r="F18" s="99">
        <v>9836.7099999999991</v>
      </c>
      <c r="G18" s="94">
        <f t="shared" si="0"/>
        <v>206.44000000000051</v>
      </c>
    </row>
    <row r="19" spans="2:7" ht="28.8" x14ac:dyDescent="0.3">
      <c r="B19" s="253"/>
      <c r="C19" s="262" t="s">
        <v>137</v>
      </c>
      <c r="D19" s="90" t="s">
        <v>151</v>
      </c>
      <c r="E19" s="97">
        <v>68977.45</v>
      </c>
      <c r="F19" s="99">
        <v>68273.350000000006</v>
      </c>
      <c r="G19" s="94">
        <f t="shared" si="0"/>
        <v>704.09999999999127</v>
      </c>
    </row>
    <row r="20" spans="2:7" x14ac:dyDescent="0.3">
      <c r="B20" s="253"/>
      <c r="C20" s="263"/>
      <c r="D20" s="90" t="s">
        <v>152</v>
      </c>
      <c r="E20" s="97">
        <v>11457.77</v>
      </c>
      <c r="F20" s="99">
        <v>11242.52</v>
      </c>
      <c r="G20" s="94">
        <f t="shared" si="0"/>
        <v>215.25</v>
      </c>
    </row>
    <row r="21" spans="2:7" ht="29.4" thickBot="1" x14ac:dyDescent="0.35">
      <c r="B21" s="268"/>
      <c r="C21" s="264"/>
      <c r="D21" s="89" t="s">
        <v>153</v>
      </c>
      <c r="E21" s="97">
        <v>407077.72</v>
      </c>
      <c r="F21" s="99">
        <v>406802.15</v>
      </c>
      <c r="G21" s="94">
        <f t="shared" si="0"/>
        <v>275.56999999994878</v>
      </c>
    </row>
    <row r="22" spans="2:7" ht="28.8" x14ac:dyDescent="0.3">
      <c r="B22" s="252">
        <v>2019</v>
      </c>
      <c r="C22" s="262" t="s">
        <v>136</v>
      </c>
      <c r="D22" s="90" t="s">
        <v>154</v>
      </c>
      <c r="E22" s="97">
        <v>22726.46</v>
      </c>
      <c r="F22" s="99">
        <v>22263.54</v>
      </c>
      <c r="G22" s="94">
        <f t="shared" si="0"/>
        <v>462.91999999999825</v>
      </c>
    </row>
    <row r="23" spans="2:7" ht="28.8" x14ac:dyDescent="0.3">
      <c r="B23" s="253"/>
      <c r="C23" s="263"/>
      <c r="D23" s="90" t="s">
        <v>155</v>
      </c>
      <c r="E23" s="97">
        <v>34089.699999999997</v>
      </c>
      <c r="F23" s="99">
        <v>33099.69</v>
      </c>
      <c r="G23" s="94">
        <f t="shared" si="0"/>
        <v>990.00999999999476</v>
      </c>
    </row>
    <row r="24" spans="2:7" x14ac:dyDescent="0.3">
      <c r="B24" s="253"/>
      <c r="C24" s="263"/>
      <c r="D24" s="90" t="s">
        <v>156</v>
      </c>
      <c r="E24" s="97">
        <v>22496.18</v>
      </c>
      <c r="F24" s="99">
        <v>22496.18</v>
      </c>
      <c r="G24" s="94">
        <f t="shared" si="0"/>
        <v>0</v>
      </c>
    </row>
    <row r="25" spans="2:7" ht="29.4" thickBot="1" x14ac:dyDescent="0.35">
      <c r="B25" s="253"/>
      <c r="C25" s="264"/>
      <c r="D25" s="89" t="s">
        <v>157</v>
      </c>
      <c r="E25" s="97">
        <v>44179.85</v>
      </c>
      <c r="F25" s="99">
        <v>43693.25</v>
      </c>
      <c r="G25" s="94">
        <f t="shared" si="0"/>
        <v>486.59999999999854</v>
      </c>
    </row>
    <row r="26" spans="2:7" ht="28.8" x14ac:dyDescent="0.3">
      <c r="B26" s="253"/>
      <c r="C26" s="262" t="s">
        <v>137</v>
      </c>
      <c r="D26" s="90" t="s">
        <v>158</v>
      </c>
      <c r="E26" s="97">
        <v>89146.85</v>
      </c>
      <c r="F26" s="110">
        <v>87699.06</v>
      </c>
      <c r="G26" s="94">
        <f t="shared" si="0"/>
        <v>1447.7900000000081</v>
      </c>
    </row>
    <row r="27" spans="2:7" ht="28.8" x14ac:dyDescent="0.3">
      <c r="B27" s="253"/>
      <c r="C27" s="263"/>
      <c r="D27" s="90" t="s">
        <v>159</v>
      </c>
      <c r="E27" s="97">
        <v>177241.28</v>
      </c>
      <c r="F27" s="110">
        <v>176063.19</v>
      </c>
      <c r="G27" s="94">
        <f t="shared" si="0"/>
        <v>1178.0899999999965</v>
      </c>
    </row>
    <row r="28" spans="2:7" x14ac:dyDescent="0.3">
      <c r="B28" s="253"/>
      <c r="C28" s="263"/>
      <c r="D28" s="90" t="s">
        <v>160</v>
      </c>
      <c r="E28" s="97">
        <v>175000</v>
      </c>
      <c r="F28" s="99">
        <v>142275.39000000001</v>
      </c>
      <c r="G28" s="94">
        <f t="shared" si="0"/>
        <v>32724.609999999986</v>
      </c>
    </row>
    <row r="29" spans="2:7" x14ac:dyDescent="0.3">
      <c r="B29" s="253"/>
      <c r="C29" s="263"/>
      <c r="D29" s="90" t="s">
        <v>161</v>
      </c>
      <c r="E29" s="97">
        <v>87500</v>
      </c>
      <c r="F29" s="99">
        <v>76776.39</v>
      </c>
      <c r="G29" s="94">
        <f t="shared" si="0"/>
        <v>10723.61</v>
      </c>
    </row>
    <row r="30" spans="2:7" ht="28.8" x14ac:dyDescent="0.3">
      <c r="B30" s="253"/>
      <c r="C30" s="263"/>
      <c r="D30" s="90" t="s">
        <v>162</v>
      </c>
      <c r="E30" s="97">
        <v>22686.03</v>
      </c>
      <c r="F30" s="99">
        <v>21800.16</v>
      </c>
      <c r="G30" s="94">
        <f t="shared" si="0"/>
        <v>885.86999999999898</v>
      </c>
    </row>
    <row r="31" spans="2:7" ht="28.8" x14ac:dyDescent="0.3">
      <c r="B31" s="253"/>
      <c r="C31" s="263"/>
      <c r="D31" s="90" t="s">
        <v>163</v>
      </c>
      <c r="E31" s="97">
        <v>27223.23</v>
      </c>
      <c r="F31" s="99">
        <v>26514.67</v>
      </c>
      <c r="G31" s="94">
        <f t="shared" si="0"/>
        <v>708.56000000000131</v>
      </c>
    </row>
    <row r="32" spans="2:7" ht="28.8" x14ac:dyDescent="0.3">
      <c r="B32" s="253"/>
      <c r="C32" s="263"/>
      <c r="D32" s="90" t="s">
        <v>164</v>
      </c>
      <c r="E32" s="97">
        <v>34029.040000000001</v>
      </c>
      <c r="F32" s="99">
        <v>33143.33</v>
      </c>
      <c r="G32" s="94">
        <f t="shared" si="0"/>
        <v>885.70999999999913</v>
      </c>
    </row>
    <row r="33" spans="2:10" ht="15" thickBot="1" x14ac:dyDescent="0.35">
      <c r="B33" s="268"/>
      <c r="C33" s="264"/>
      <c r="D33" s="89" t="s">
        <v>165</v>
      </c>
      <c r="E33" s="97">
        <v>30000</v>
      </c>
      <c r="F33" s="99">
        <v>13360.95</v>
      </c>
      <c r="G33" s="94">
        <f t="shared" si="0"/>
        <v>16639.05</v>
      </c>
    </row>
    <row r="34" spans="2:10" ht="15" thickBot="1" x14ac:dyDescent="0.35">
      <c r="B34" s="252">
        <v>2020</v>
      </c>
      <c r="C34" s="88" t="s">
        <v>136</v>
      </c>
      <c r="D34" s="89" t="s">
        <v>141</v>
      </c>
      <c r="E34" s="93"/>
      <c r="F34" s="99"/>
      <c r="G34" s="94"/>
    </row>
    <row r="35" spans="2:10" ht="28.8" x14ac:dyDescent="0.3">
      <c r="B35" s="253"/>
      <c r="C35" s="262" t="s">
        <v>137</v>
      </c>
      <c r="D35" s="90" t="s">
        <v>166</v>
      </c>
      <c r="E35" s="97">
        <v>25000</v>
      </c>
      <c r="F35" s="110">
        <v>21982.89</v>
      </c>
      <c r="G35" s="94">
        <f t="shared" si="0"/>
        <v>3017.1100000000006</v>
      </c>
    </row>
    <row r="36" spans="2:10" ht="28.8" x14ac:dyDescent="0.3">
      <c r="B36" s="253"/>
      <c r="C36" s="263"/>
      <c r="D36" s="90" t="s">
        <v>167</v>
      </c>
      <c r="E36" s="97">
        <v>44646.13</v>
      </c>
      <c r="F36" s="110">
        <v>38663.4</v>
      </c>
      <c r="G36" s="94">
        <f t="shared" si="0"/>
        <v>5982.7299999999959</v>
      </c>
    </row>
    <row r="37" spans="2:10" ht="28.8" x14ac:dyDescent="0.3">
      <c r="B37" s="253"/>
      <c r="C37" s="263"/>
      <c r="D37" s="90" t="s">
        <v>168</v>
      </c>
      <c r="E37" s="97">
        <v>84125.75</v>
      </c>
      <c r="F37" s="110">
        <v>76397.02</v>
      </c>
      <c r="G37" s="94">
        <f t="shared" si="0"/>
        <v>7728.7299999999959</v>
      </c>
    </row>
    <row r="38" spans="2:10" ht="15" thickBot="1" x14ac:dyDescent="0.35">
      <c r="B38" s="268"/>
      <c r="C38" s="264"/>
      <c r="D38" s="89" t="s">
        <v>169</v>
      </c>
      <c r="E38" s="97">
        <v>15000</v>
      </c>
      <c r="F38" s="99">
        <v>12909.42</v>
      </c>
      <c r="G38" s="94">
        <f t="shared" si="0"/>
        <v>2090.58</v>
      </c>
    </row>
    <row r="39" spans="2:10" ht="43.8" thickBot="1" x14ac:dyDescent="0.35">
      <c r="B39" s="252">
        <v>2021</v>
      </c>
      <c r="C39" s="88" t="s">
        <v>136</v>
      </c>
      <c r="D39" s="89" t="s">
        <v>173</v>
      </c>
      <c r="E39" s="97">
        <v>108611.87</v>
      </c>
      <c r="F39" s="110">
        <v>107825.05</v>
      </c>
      <c r="G39" s="94">
        <f t="shared" si="0"/>
        <v>786.81999999999243</v>
      </c>
      <c r="H39" s="112" t="s">
        <v>197</v>
      </c>
      <c r="I39" s="113" t="s">
        <v>195</v>
      </c>
      <c r="J39" s="112" t="s">
        <v>196</v>
      </c>
    </row>
    <row r="40" spans="2:10" ht="28.8" x14ac:dyDescent="0.3">
      <c r="B40" s="253"/>
      <c r="C40" s="262" t="s">
        <v>137</v>
      </c>
      <c r="D40" s="90" t="s">
        <v>175</v>
      </c>
      <c r="E40" s="94">
        <v>250000</v>
      </c>
      <c r="F40" s="125">
        <f>J40</f>
        <v>199270.85</v>
      </c>
      <c r="G40" s="111">
        <f t="shared" si="0"/>
        <v>50729.149999999994</v>
      </c>
      <c r="H40" s="114">
        <v>196270.85</v>
      </c>
      <c r="I40" s="115">
        <v>3000</v>
      </c>
      <c r="J40" s="126">
        <f>SUM(H40+I40)</f>
        <v>199270.85</v>
      </c>
    </row>
    <row r="41" spans="2:10" ht="15" thickBot="1" x14ac:dyDescent="0.35">
      <c r="B41" s="268"/>
      <c r="C41" s="264"/>
      <c r="D41" s="89" t="s">
        <v>174</v>
      </c>
      <c r="E41" s="94">
        <v>294000</v>
      </c>
      <c r="F41" s="125">
        <f>J41</f>
        <v>259376.33</v>
      </c>
      <c r="G41" s="111">
        <f>(E41-F41)</f>
        <v>34623.670000000013</v>
      </c>
      <c r="H41" s="93">
        <v>256376.33</v>
      </c>
      <c r="I41" s="94">
        <v>3000</v>
      </c>
      <c r="J41" s="126">
        <f>SUM(H41+I41)</f>
        <v>259376.33</v>
      </c>
    </row>
    <row r="42" spans="2:10" ht="15" thickBot="1" x14ac:dyDescent="0.35">
      <c r="B42" s="252">
        <v>2022</v>
      </c>
      <c r="C42" s="88" t="s">
        <v>136</v>
      </c>
      <c r="D42" s="90" t="s">
        <v>141</v>
      </c>
      <c r="E42" s="93"/>
      <c r="F42" s="100"/>
      <c r="G42" s="94"/>
    </row>
    <row r="43" spans="2:10" ht="23.4" customHeight="1" x14ac:dyDescent="0.3">
      <c r="B43" s="253"/>
      <c r="C43" s="254" t="s">
        <v>137</v>
      </c>
      <c r="D43" s="122" t="s">
        <v>214</v>
      </c>
      <c r="E43" s="93"/>
      <c r="F43" s="123">
        <v>18729.63</v>
      </c>
      <c r="G43" s="94"/>
    </row>
    <row r="44" spans="2:10" ht="31.8" customHeight="1" x14ac:dyDescent="0.3">
      <c r="B44" s="253"/>
      <c r="C44" s="255"/>
      <c r="D44" s="122" t="s">
        <v>215</v>
      </c>
      <c r="E44" s="93"/>
      <c r="F44" s="123">
        <v>65369.7</v>
      </c>
      <c r="G44" s="94"/>
    </row>
    <row r="45" spans="2:10" ht="24.6" customHeight="1" thickBot="1" x14ac:dyDescent="0.35">
      <c r="B45" s="253"/>
      <c r="C45" s="256"/>
      <c r="D45" s="122" t="s">
        <v>216</v>
      </c>
      <c r="E45" s="93"/>
      <c r="F45" s="124">
        <v>89393.64</v>
      </c>
      <c r="G45" s="94"/>
    </row>
    <row r="46" spans="2:10" ht="15" thickBot="1" x14ac:dyDescent="0.35">
      <c r="B46" s="252">
        <v>2023</v>
      </c>
      <c r="C46" s="88" t="s">
        <v>136</v>
      </c>
      <c r="D46" s="89" t="s">
        <v>141</v>
      </c>
      <c r="E46" s="93"/>
      <c r="F46" s="100"/>
      <c r="G46" s="94"/>
    </row>
    <row r="47" spans="2:10" ht="15" thickBot="1" x14ac:dyDescent="0.35">
      <c r="B47" s="268"/>
      <c r="C47" s="88" t="s">
        <v>137</v>
      </c>
      <c r="D47" s="89" t="s">
        <v>141</v>
      </c>
      <c r="E47" s="93"/>
      <c r="F47" s="100"/>
      <c r="G47" s="94"/>
    </row>
    <row r="48" spans="2:10" x14ac:dyDescent="0.3">
      <c r="E48" s="95" t="s">
        <v>217</v>
      </c>
      <c r="F48" s="102">
        <f>SUM(F8:F45)</f>
        <v>2443999.9999999995</v>
      </c>
      <c r="G48" s="102">
        <f>SUM(G8:G47)</f>
        <v>173492.96999999991</v>
      </c>
    </row>
    <row r="49" spans="4:5" ht="15" thickBot="1" x14ac:dyDescent="0.35"/>
    <row r="50" spans="4:5" ht="28.8" x14ac:dyDescent="0.3">
      <c r="D50" s="104" t="s">
        <v>192</v>
      </c>
      <c r="E50" s="105" t="s">
        <v>193</v>
      </c>
    </row>
    <row r="51" spans="4:5" x14ac:dyDescent="0.3">
      <c r="D51" s="106" t="s">
        <v>176</v>
      </c>
      <c r="E51" s="107">
        <f>G30</f>
        <v>885.86999999999898</v>
      </c>
    </row>
    <row r="52" spans="4:5" x14ac:dyDescent="0.3">
      <c r="D52" s="106" t="s">
        <v>177</v>
      </c>
      <c r="E52" s="107">
        <f>G12</f>
        <v>0</v>
      </c>
    </row>
    <row r="53" spans="4:5" x14ac:dyDescent="0.3">
      <c r="D53" s="106" t="s">
        <v>178</v>
      </c>
      <c r="E53" s="107">
        <f>G17</f>
        <v>0</v>
      </c>
    </row>
    <row r="54" spans="4:5" x14ac:dyDescent="0.3">
      <c r="D54" s="106" t="s">
        <v>179</v>
      </c>
      <c r="E54" s="107">
        <f>G31</f>
        <v>708.56000000000131</v>
      </c>
    </row>
    <row r="55" spans="4:5" x14ac:dyDescent="0.3">
      <c r="D55" s="106" t="s">
        <v>180</v>
      </c>
      <c r="E55" s="107">
        <f>SUM(G8+G16+G20+G24)</f>
        <v>215.25</v>
      </c>
    </row>
    <row r="56" spans="4:5" x14ac:dyDescent="0.3">
      <c r="D56" s="106" t="s">
        <v>181</v>
      </c>
      <c r="E56" s="107">
        <f>SUM(G19+G25+G36)</f>
        <v>7173.4299999999857</v>
      </c>
    </row>
    <row r="57" spans="4:5" x14ac:dyDescent="0.3">
      <c r="D57" s="106" t="s">
        <v>182</v>
      </c>
      <c r="E57" s="107">
        <f>G22</f>
        <v>462.91999999999825</v>
      </c>
    </row>
    <row r="58" spans="4:5" x14ac:dyDescent="0.3">
      <c r="D58" s="106" t="s">
        <v>183</v>
      </c>
      <c r="E58" s="107">
        <f>G32</f>
        <v>885.70999999999913</v>
      </c>
    </row>
    <row r="59" spans="4:5" x14ac:dyDescent="0.3">
      <c r="D59" s="106" t="s">
        <v>184</v>
      </c>
      <c r="E59" s="107">
        <f>G23</f>
        <v>990.00999999999476</v>
      </c>
    </row>
    <row r="60" spans="4:5" x14ac:dyDescent="0.3">
      <c r="D60" s="106" t="s">
        <v>185</v>
      </c>
      <c r="E60" s="107">
        <f>SUM(G9+G13)</f>
        <v>0</v>
      </c>
    </row>
    <row r="61" spans="4:5" x14ac:dyDescent="0.3">
      <c r="D61" s="106" t="s">
        <v>186</v>
      </c>
      <c r="E61" s="107">
        <f>SUM(G33+G38)</f>
        <v>18729.629999999997</v>
      </c>
    </row>
    <row r="62" spans="4:5" x14ac:dyDescent="0.3">
      <c r="D62" s="106" t="s">
        <v>187</v>
      </c>
      <c r="E62" s="107">
        <f>(G28+G41)</f>
        <v>67348.28</v>
      </c>
    </row>
    <row r="63" spans="4:5" x14ac:dyDescent="0.3">
      <c r="D63" s="106" t="s">
        <v>188</v>
      </c>
      <c r="E63" s="107">
        <f>G29</f>
        <v>10723.61</v>
      </c>
    </row>
    <row r="64" spans="4:5" x14ac:dyDescent="0.3">
      <c r="D64" s="106" t="s">
        <v>189</v>
      </c>
      <c r="E64" s="107">
        <f>SUM(G10+G14+G21+G26+G27+G37+G39+G40)</f>
        <v>62146.149999999936</v>
      </c>
    </row>
    <row r="65" spans="4:5" x14ac:dyDescent="0.3">
      <c r="D65" s="106" t="s">
        <v>190</v>
      </c>
      <c r="E65" s="107">
        <f>G18</f>
        <v>206.44000000000051</v>
      </c>
    </row>
    <row r="66" spans="4:5" x14ac:dyDescent="0.3">
      <c r="D66" s="106" t="s">
        <v>191</v>
      </c>
      <c r="E66" s="107">
        <f>G35</f>
        <v>3017.1100000000006</v>
      </c>
    </row>
    <row r="67" spans="4:5" ht="15" thickBot="1" x14ac:dyDescent="0.35">
      <c r="D67" s="108" t="s">
        <v>194</v>
      </c>
      <c r="E67" s="109">
        <f>SUM(E51:E66)</f>
        <v>173492.96999999991</v>
      </c>
    </row>
  </sheetData>
  <mergeCells count="25">
    <mergeCell ref="B46:B47"/>
    <mergeCell ref="E3:E6"/>
    <mergeCell ref="F3:F6"/>
    <mergeCell ref="G3:G6"/>
    <mergeCell ref="B39:B41"/>
    <mergeCell ref="C40:C41"/>
    <mergeCell ref="B34:B38"/>
    <mergeCell ref="C35:C38"/>
    <mergeCell ref="C19:C21"/>
    <mergeCell ref="B22:B33"/>
    <mergeCell ref="C22:C25"/>
    <mergeCell ref="C26:C33"/>
    <mergeCell ref="B12:B15"/>
    <mergeCell ref="C12:C14"/>
    <mergeCell ref="B16:B21"/>
    <mergeCell ref="B42:B45"/>
    <mergeCell ref="C43:C45"/>
    <mergeCell ref="B3:D3"/>
    <mergeCell ref="D5:D6"/>
    <mergeCell ref="C16:C18"/>
    <mergeCell ref="B4:D4"/>
    <mergeCell ref="B5:B6"/>
    <mergeCell ref="C5:C6"/>
    <mergeCell ref="B7:B11"/>
    <mergeCell ref="C8:C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plan działania</vt:lpstr>
      <vt:lpstr>harmonogram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Damian</dc:creator>
  <cp:lastModifiedBy>Acer</cp:lastModifiedBy>
  <cp:lastPrinted>2020-08-04T12:12:01Z</cp:lastPrinted>
  <dcterms:created xsi:type="dcterms:W3CDTF">2020-07-20T08:29:00Z</dcterms:created>
  <dcterms:modified xsi:type="dcterms:W3CDTF">2022-06-07T11:27:57Z</dcterms:modified>
</cp:coreProperties>
</file>